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O:\EELARVE\Üldine\2024RE\2024 ministri käskkiri\IV muutmine ministri KK\"/>
    </mc:Choice>
  </mc:AlternateContent>
  <xr:revisionPtr revIDLastSave="0" documentId="13_ncr:1_{5532EECA-34CE-43BB-AD1F-615E1F1C9772}" xr6:coauthVersionLast="47" xr6:coauthVersionMax="47" xr10:uidLastSave="{00000000-0000-0000-0000-000000000000}"/>
  <bookViews>
    <workbookView xWindow="-108" yWindow="-108" windowWidth="23256" windowHeight="14016" xr2:uid="{596A6ACC-2099-45E0-8A26-05B548D2FC99}"/>
  </bookViews>
  <sheets>
    <sheet name="Lisa 1. JuM" sheetId="2" r:id="rId1"/>
  </sheets>
  <definedNames>
    <definedName name="_xlnm._FilterDatabase" localSheetId="0" hidden="1">'Lisa 1. JuM'!$A$5:$L$112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48" i="2" l="1"/>
  <c r="N48" i="2"/>
  <c r="N12" i="2" s="1"/>
  <c r="O10" i="2"/>
  <c r="O12" i="2"/>
  <c r="O14" i="2"/>
  <c r="O15" i="2"/>
  <c r="O17" i="2"/>
  <c r="P34" i="2"/>
  <c r="P43" i="2"/>
  <c r="O33" i="2"/>
  <c r="N33" i="2"/>
  <c r="P33" i="2" l="1"/>
  <c r="O110" i="2"/>
  <c r="O16" i="2" s="1"/>
  <c r="N110" i="2"/>
  <c r="N16" i="2" s="1"/>
  <c r="O105" i="2"/>
  <c r="N105" i="2"/>
  <c r="O102" i="2"/>
  <c r="N102" i="2"/>
  <c r="O100" i="2"/>
  <c r="N100" i="2"/>
  <c r="O99" i="2"/>
  <c r="N99" i="2"/>
  <c r="O98" i="2"/>
  <c r="N98" i="2"/>
  <c r="O90" i="2"/>
  <c r="N90" i="2"/>
  <c r="O86" i="2"/>
  <c r="N86" i="2"/>
  <c r="O84" i="2"/>
  <c r="N84" i="2"/>
  <c r="O75" i="2"/>
  <c r="N75" i="2"/>
  <c r="O68" i="2"/>
  <c r="N68" i="2"/>
  <c r="O64" i="2"/>
  <c r="N64" i="2"/>
  <c r="O61" i="2"/>
  <c r="N61" i="2"/>
  <c r="O57" i="2"/>
  <c r="N57" i="2"/>
  <c r="O51" i="2"/>
  <c r="N51" i="2"/>
  <c r="O45" i="2"/>
  <c r="N45" i="2"/>
  <c r="O37" i="2"/>
  <c r="N37" i="2"/>
  <c r="O30" i="2"/>
  <c r="N30" i="2"/>
  <c r="O28" i="2"/>
  <c r="N28" i="2"/>
  <c r="O24" i="2"/>
  <c r="N24" i="2"/>
  <c r="O20" i="2"/>
  <c r="N20" i="2"/>
  <c r="N17" i="2"/>
  <c r="N15" i="2"/>
  <c r="N14" i="2"/>
  <c r="N10" i="2"/>
  <c r="M58" i="2"/>
  <c r="P58" i="2" s="1"/>
  <c r="M59" i="2"/>
  <c r="P59" i="2" s="1"/>
  <c r="K57" i="2"/>
  <c r="L57" i="2"/>
  <c r="N83" i="2" l="1"/>
  <c r="N13" i="2" s="1"/>
  <c r="N97" i="2"/>
  <c r="O97" i="2"/>
  <c r="O11" i="2" s="1"/>
  <c r="O83" i="2"/>
  <c r="O13" i="2" s="1"/>
  <c r="M57" i="2"/>
  <c r="P57" i="2" s="1"/>
  <c r="O60" i="2"/>
  <c r="N19" i="2"/>
  <c r="O19" i="2"/>
  <c r="N60" i="2"/>
  <c r="N82" i="2"/>
  <c r="N81" i="2" s="1"/>
  <c r="O44" i="2"/>
  <c r="N11" i="2"/>
  <c r="N9" i="2" s="1"/>
  <c r="N96" i="2"/>
  <c r="O96" i="2"/>
  <c r="O95" i="2" s="1"/>
  <c r="O8" i="2" s="1"/>
  <c r="O82" i="2"/>
  <c r="O81" i="2" s="1"/>
  <c r="O7" i="2" s="1"/>
  <c r="N44" i="2"/>
  <c r="L110" i="2"/>
  <c r="L99" i="2" s="1"/>
  <c r="K110" i="2"/>
  <c r="K16" i="2" s="1"/>
  <c r="L105" i="2"/>
  <c r="K105" i="2"/>
  <c r="L102" i="2"/>
  <c r="K102" i="2"/>
  <c r="L100" i="2"/>
  <c r="L98" i="2"/>
  <c r="K100" i="2"/>
  <c r="K98" i="2"/>
  <c r="L90" i="2"/>
  <c r="K90" i="2"/>
  <c r="L86" i="2"/>
  <c r="K86" i="2"/>
  <c r="L84" i="2"/>
  <c r="K84" i="2"/>
  <c r="L75" i="2"/>
  <c r="K75" i="2"/>
  <c r="L68" i="2"/>
  <c r="K68" i="2"/>
  <c r="L64" i="2"/>
  <c r="K64" i="2"/>
  <c r="L61" i="2"/>
  <c r="K61" i="2"/>
  <c r="K60" i="2" s="1"/>
  <c r="L51" i="2"/>
  <c r="K51" i="2"/>
  <c r="L45" i="2"/>
  <c r="K45" i="2"/>
  <c r="L37" i="2"/>
  <c r="K37" i="2"/>
  <c r="L30" i="2"/>
  <c r="K30" i="2"/>
  <c r="L28" i="2"/>
  <c r="K28" i="2"/>
  <c r="L24" i="2"/>
  <c r="K24" i="2"/>
  <c r="L20" i="2"/>
  <c r="K20" i="2"/>
  <c r="L17" i="2"/>
  <c r="K17" i="2"/>
  <c r="L15" i="2"/>
  <c r="K15" i="2"/>
  <c r="L14" i="2"/>
  <c r="K14" i="2"/>
  <c r="L12" i="2"/>
  <c r="K12" i="2"/>
  <c r="L10" i="2"/>
  <c r="K10" i="2"/>
  <c r="K44" i="2" l="1"/>
  <c r="O9" i="2"/>
  <c r="O6" i="2" s="1"/>
  <c r="L44" i="2"/>
  <c r="N7" i="2"/>
  <c r="N95" i="2"/>
  <c r="L97" i="2"/>
  <c r="L96" i="2" s="1"/>
  <c r="L95" i="2" s="1"/>
  <c r="L8" i="2" s="1"/>
  <c r="K97" i="2"/>
  <c r="K11" i="2" s="1"/>
  <c r="K99" i="2"/>
  <c r="K83" i="2"/>
  <c r="K13" i="2" s="1"/>
  <c r="L16" i="2"/>
  <c r="L11" i="2"/>
  <c r="L83" i="2"/>
  <c r="L60" i="2"/>
  <c r="K19" i="2"/>
  <c r="L19" i="2"/>
  <c r="I110" i="2"/>
  <c r="I99" i="2" s="1"/>
  <c r="I105" i="2"/>
  <c r="I102" i="2"/>
  <c r="I98" i="2"/>
  <c r="I90" i="2"/>
  <c r="I86" i="2"/>
  <c r="I84" i="2"/>
  <c r="I75" i="2"/>
  <c r="I68" i="2"/>
  <c r="I64" i="2"/>
  <c r="I61" i="2"/>
  <c r="I51" i="2"/>
  <c r="I45" i="2"/>
  <c r="I37" i="2"/>
  <c r="I30" i="2"/>
  <c r="I28" i="2"/>
  <c r="I24" i="2"/>
  <c r="I20" i="2"/>
  <c r="I17" i="2"/>
  <c r="I15" i="2"/>
  <c r="I14" i="2"/>
  <c r="I12" i="2"/>
  <c r="I10" i="2"/>
  <c r="I97" i="2" l="1"/>
  <c r="K82" i="2"/>
  <c r="K81" i="2" s="1"/>
  <c r="K7" i="2" s="1"/>
  <c r="K96" i="2"/>
  <c r="K95" i="2" s="1"/>
  <c r="K8" i="2" s="1"/>
  <c r="N6" i="2"/>
  <c r="N8" i="2"/>
  <c r="L82" i="2"/>
  <c r="L81" i="2" s="1"/>
  <c r="L7" i="2" s="1"/>
  <c r="L13" i="2"/>
  <c r="L9" i="2" s="1"/>
  <c r="L6" i="2" s="1"/>
  <c r="K9" i="2"/>
  <c r="K6" i="2" s="1"/>
  <c r="I16" i="2"/>
  <c r="I83" i="2"/>
  <c r="I82" i="2" s="1"/>
  <c r="I81" i="2" s="1"/>
  <c r="I7" i="2" s="1"/>
  <c r="I60" i="2"/>
  <c r="I44" i="2"/>
  <c r="I19" i="2"/>
  <c r="I11" i="2"/>
  <c r="I96" i="2"/>
  <c r="I95" i="2" s="1"/>
  <c r="I8" i="2" s="1"/>
  <c r="I13" i="2" l="1"/>
  <c r="I9" i="2" s="1"/>
  <c r="I6" i="2" s="1"/>
  <c r="H18" i="2" l="1"/>
  <c r="J18" i="2" s="1"/>
  <c r="M18" i="2" s="1"/>
  <c r="P18" i="2" s="1"/>
  <c r="H21" i="2"/>
  <c r="J21" i="2" s="1"/>
  <c r="M21" i="2" s="1"/>
  <c r="P21" i="2" s="1"/>
  <c r="H22" i="2"/>
  <c r="J22" i="2" s="1"/>
  <c r="M22" i="2" s="1"/>
  <c r="P22" i="2" s="1"/>
  <c r="H23" i="2"/>
  <c r="J23" i="2" s="1"/>
  <c r="M23" i="2" s="1"/>
  <c r="P23" i="2" s="1"/>
  <c r="H25" i="2"/>
  <c r="J25" i="2" s="1"/>
  <c r="M25" i="2" s="1"/>
  <c r="P25" i="2" s="1"/>
  <c r="H26" i="2"/>
  <c r="J26" i="2" s="1"/>
  <c r="M26" i="2" s="1"/>
  <c r="P26" i="2" s="1"/>
  <c r="H27" i="2"/>
  <c r="J27" i="2" s="1"/>
  <c r="M27" i="2" s="1"/>
  <c r="P27" i="2" s="1"/>
  <c r="H29" i="2"/>
  <c r="J29" i="2" s="1"/>
  <c r="M29" i="2" s="1"/>
  <c r="P29" i="2" s="1"/>
  <c r="H31" i="2"/>
  <c r="J31" i="2" s="1"/>
  <c r="M31" i="2" s="1"/>
  <c r="P31" i="2" s="1"/>
  <c r="H32" i="2"/>
  <c r="J32" i="2" s="1"/>
  <c r="M32" i="2" s="1"/>
  <c r="P32" i="2" s="1"/>
  <c r="H38" i="2"/>
  <c r="J38" i="2" s="1"/>
  <c r="M38" i="2" s="1"/>
  <c r="P38" i="2" s="1"/>
  <c r="H39" i="2"/>
  <c r="J39" i="2" s="1"/>
  <c r="M39" i="2" s="1"/>
  <c r="P39" i="2" s="1"/>
  <c r="H40" i="2"/>
  <c r="J40" i="2" s="1"/>
  <c r="M40" i="2" s="1"/>
  <c r="P40" i="2" s="1"/>
  <c r="H41" i="2"/>
  <c r="J41" i="2" s="1"/>
  <c r="M41" i="2" s="1"/>
  <c r="P41" i="2" s="1"/>
  <c r="H42" i="2"/>
  <c r="J42" i="2" s="1"/>
  <c r="M42" i="2" s="1"/>
  <c r="P42" i="2" s="1"/>
  <c r="H35" i="2"/>
  <c r="J35" i="2" s="1"/>
  <c r="M35" i="2" s="1"/>
  <c r="P35" i="2" s="1"/>
  <c r="H46" i="2"/>
  <c r="J46" i="2" s="1"/>
  <c r="M46" i="2" s="1"/>
  <c r="P46" i="2" s="1"/>
  <c r="H47" i="2"/>
  <c r="J47" i="2" s="1"/>
  <c r="M47" i="2" s="1"/>
  <c r="P47" i="2" s="1"/>
  <c r="H48" i="2"/>
  <c r="J48" i="2" s="1"/>
  <c r="M48" i="2" s="1"/>
  <c r="H49" i="2"/>
  <c r="J49" i="2" s="1"/>
  <c r="M49" i="2" s="1"/>
  <c r="P49" i="2" s="1"/>
  <c r="H50" i="2"/>
  <c r="J50" i="2" s="1"/>
  <c r="M50" i="2" s="1"/>
  <c r="P50" i="2" s="1"/>
  <c r="H52" i="2"/>
  <c r="J52" i="2" s="1"/>
  <c r="M52" i="2" s="1"/>
  <c r="P52" i="2" s="1"/>
  <c r="H53" i="2"/>
  <c r="J53" i="2" s="1"/>
  <c r="M53" i="2" s="1"/>
  <c r="P53" i="2" s="1"/>
  <c r="H54" i="2"/>
  <c r="J54" i="2" s="1"/>
  <c r="M54" i="2" s="1"/>
  <c r="P54" i="2" s="1"/>
  <c r="H55" i="2"/>
  <c r="J55" i="2" s="1"/>
  <c r="M55" i="2" s="1"/>
  <c r="P55" i="2" s="1"/>
  <c r="H56" i="2"/>
  <c r="J56" i="2" s="1"/>
  <c r="M56" i="2" s="1"/>
  <c r="P56" i="2" s="1"/>
  <c r="H62" i="2"/>
  <c r="J62" i="2" s="1"/>
  <c r="M62" i="2" s="1"/>
  <c r="P62" i="2" s="1"/>
  <c r="H63" i="2"/>
  <c r="J63" i="2" s="1"/>
  <c r="M63" i="2" s="1"/>
  <c r="P63" i="2" s="1"/>
  <c r="H65" i="2"/>
  <c r="J65" i="2" s="1"/>
  <c r="M65" i="2" s="1"/>
  <c r="P65" i="2" s="1"/>
  <c r="H66" i="2"/>
  <c r="J66" i="2" s="1"/>
  <c r="M66" i="2" s="1"/>
  <c r="P66" i="2" s="1"/>
  <c r="H67" i="2"/>
  <c r="J67" i="2" s="1"/>
  <c r="M67" i="2" s="1"/>
  <c r="P67" i="2" s="1"/>
  <c r="H69" i="2"/>
  <c r="J69" i="2" s="1"/>
  <c r="M69" i="2" s="1"/>
  <c r="P69" i="2" s="1"/>
  <c r="H70" i="2"/>
  <c r="J70" i="2" s="1"/>
  <c r="M70" i="2" s="1"/>
  <c r="P70" i="2" s="1"/>
  <c r="H71" i="2"/>
  <c r="J71" i="2" s="1"/>
  <c r="M71" i="2" s="1"/>
  <c r="P71" i="2" s="1"/>
  <c r="H72" i="2"/>
  <c r="J72" i="2" s="1"/>
  <c r="M72" i="2" s="1"/>
  <c r="P72" i="2" s="1"/>
  <c r="H73" i="2"/>
  <c r="J73" i="2" s="1"/>
  <c r="M73" i="2" s="1"/>
  <c r="P73" i="2" s="1"/>
  <c r="H74" i="2"/>
  <c r="J74" i="2" s="1"/>
  <c r="M74" i="2" s="1"/>
  <c r="P74" i="2" s="1"/>
  <c r="H76" i="2"/>
  <c r="J76" i="2" s="1"/>
  <c r="M76" i="2" s="1"/>
  <c r="P76" i="2" s="1"/>
  <c r="H77" i="2"/>
  <c r="J77" i="2" s="1"/>
  <c r="M77" i="2" s="1"/>
  <c r="P77" i="2" s="1"/>
  <c r="H78" i="2"/>
  <c r="J78" i="2" s="1"/>
  <c r="M78" i="2" s="1"/>
  <c r="P78" i="2" s="1"/>
  <c r="H79" i="2"/>
  <c r="J79" i="2" s="1"/>
  <c r="M79" i="2" s="1"/>
  <c r="P79" i="2" s="1"/>
  <c r="H80" i="2"/>
  <c r="J80" i="2" s="1"/>
  <c r="M80" i="2" s="1"/>
  <c r="P80" i="2" s="1"/>
  <c r="H85" i="2"/>
  <c r="J85" i="2" s="1"/>
  <c r="M85" i="2" s="1"/>
  <c r="P85" i="2" s="1"/>
  <c r="H87" i="2"/>
  <c r="J87" i="2" s="1"/>
  <c r="M87" i="2" s="1"/>
  <c r="P87" i="2" s="1"/>
  <c r="H88" i="2"/>
  <c r="J88" i="2" s="1"/>
  <c r="M88" i="2" s="1"/>
  <c r="P88" i="2" s="1"/>
  <c r="H89" i="2"/>
  <c r="J89" i="2" s="1"/>
  <c r="M89" i="2" s="1"/>
  <c r="P89" i="2" s="1"/>
  <c r="H91" i="2"/>
  <c r="J91" i="2" s="1"/>
  <c r="M91" i="2" s="1"/>
  <c r="P91" i="2" s="1"/>
  <c r="H92" i="2"/>
  <c r="J92" i="2" s="1"/>
  <c r="M92" i="2" s="1"/>
  <c r="P92" i="2" s="1"/>
  <c r="H93" i="2"/>
  <c r="J93" i="2" s="1"/>
  <c r="M93" i="2" s="1"/>
  <c r="P93" i="2" s="1"/>
  <c r="H94" i="2"/>
  <c r="J94" i="2" s="1"/>
  <c r="M94" i="2" s="1"/>
  <c r="P94" i="2" s="1"/>
  <c r="H101" i="2"/>
  <c r="J101" i="2" s="1"/>
  <c r="M101" i="2" s="1"/>
  <c r="P101" i="2" s="1"/>
  <c r="H103" i="2"/>
  <c r="J103" i="2" s="1"/>
  <c r="M103" i="2" s="1"/>
  <c r="P103" i="2" s="1"/>
  <c r="H104" i="2"/>
  <c r="J104" i="2" s="1"/>
  <c r="M104" i="2" s="1"/>
  <c r="P104" i="2" s="1"/>
  <c r="H106" i="2"/>
  <c r="J106" i="2" s="1"/>
  <c r="M106" i="2" s="1"/>
  <c r="P106" i="2" s="1"/>
  <c r="H107" i="2"/>
  <c r="J107" i="2" s="1"/>
  <c r="M107" i="2" s="1"/>
  <c r="P107" i="2" s="1"/>
  <c r="H108" i="2"/>
  <c r="J108" i="2" s="1"/>
  <c r="M108" i="2" s="1"/>
  <c r="P108" i="2" s="1"/>
  <c r="H109" i="2"/>
  <c r="J109" i="2" s="1"/>
  <c r="M109" i="2" s="1"/>
  <c r="P109" i="2" s="1"/>
  <c r="H111" i="2"/>
  <c r="J111" i="2" s="1"/>
  <c r="M111" i="2" s="1"/>
  <c r="P111" i="2" s="1"/>
  <c r="H112" i="2"/>
  <c r="J112" i="2" s="1"/>
  <c r="M112" i="2" s="1"/>
  <c r="P112" i="2" s="1"/>
  <c r="F24" i="2"/>
  <c r="F10" i="2"/>
  <c r="G10" i="2"/>
  <c r="F12" i="2"/>
  <c r="G12" i="2"/>
  <c r="F14" i="2"/>
  <c r="G14" i="2"/>
  <c r="F15" i="2"/>
  <c r="G15" i="2"/>
  <c r="F17" i="2"/>
  <c r="G17" i="2"/>
  <c r="F20" i="2"/>
  <c r="G20" i="2"/>
  <c r="G24" i="2"/>
  <c r="F28" i="2"/>
  <c r="G28" i="2"/>
  <c r="F30" i="2"/>
  <c r="G30" i="2"/>
  <c r="F37" i="2"/>
  <c r="G37" i="2"/>
  <c r="F45" i="2"/>
  <c r="G45" i="2"/>
  <c r="F51" i="2"/>
  <c r="G51" i="2"/>
  <c r="F61" i="2"/>
  <c r="G61" i="2"/>
  <c r="F64" i="2"/>
  <c r="G64" i="2"/>
  <c r="F68" i="2"/>
  <c r="G68" i="2"/>
  <c r="F75" i="2"/>
  <c r="G75" i="2"/>
  <c r="F84" i="2"/>
  <c r="G84" i="2"/>
  <c r="F86" i="2"/>
  <c r="G86" i="2"/>
  <c r="F90" i="2"/>
  <c r="G90" i="2"/>
  <c r="F98" i="2"/>
  <c r="G98" i="2"/>
  <c r="F102" i="2"/>
  <c r="G102" i="2"/>
  <c r="F105" i="2"/>
  <c r="G105" i="2"/>
  <c r="F110" i="2"/>
  <c r="F99" i="2" s="1"/>
  <c r="G110" i="2"/>
  <c r="G99" i="2" s="1"/>
  <c r="F44" i="2" l="1"/>
  <c r="G83" i="2"/>
  <c r="G82" i="2" s="1"/>
  <c r="G81" i="2" s="1"/>
  <c r="G7" i="2" s="1"/>
  <c r="G44" i="2"/>
  <c r="F83" i="2"/>
  <c r="F13" i="2" s="1"/>
  <c r="G97" i="2"/>
  <c r="G96" i="2" s="1"/>
  <c r="G95" i="2" s="1"/>
  <c r="G8" i="2" s="1"/>
  <c r="F97" i="2"/>
  <c r="F96" i="2" s="1"/>
  <c r="G60" i="2"/>
  <c r="F60" i="2"/>
  <c r="F19" i="2"/>
  <c r="G19" i="2"/>
  <c r="F16" i="2"/>
  <c r="G13" i="2"/>
  <c r="G16" i="2"/>
  <c r="F82" i="2" l="1"/>
  <c r="F81" i="2" s="1"/>
  <c r="F95" i="2"/>
  <c r="F11" i="2"/>
  <c r="F9" i="2" s="1"/>
  <c r="G11" i="2"/>
  <c r="G9" i="2" s="1"/>
  <c r="G6" i="2" s="1"/>
  <c r="F6" i="2" l="1"/>
  <c r="F7" i="2"/>
  <c r="F8" i="2"/>
  <c r="E17" i="2" l="1"/>
  <c r="H17" i="2" s="1"/>
  <c r="J17" i="2" s="1"/>
  <c r="M17" i="2" s="1"/>
  <c r="P17" i="2" s="1"/>
  <c r="E15" i="2"/>
  <c r="H15" i="2" s="1"/>
  <c r="J15" i="2" s="1"/>
  <c r="M15" i="2" s="1"/>
  <c r="P15" i="2" s="1"/>
  <c r="E110" i="2" l="1"/>
  <c r="E105" i="2"/>
  <c r="H105" i="2" s="1"/>
  <c r="J105" i="2" s="1"/>
  <c r="M105" i="2" s="1"/>
  <c r="P105" i="2" s="1"/>
  <c r="E102" i="2"/>
  <c r="H102" i="2" s="1"/>
  <c r="J102" i="2" s="1"/>
  <c r="M102" i="2" s="1"/>
  <c r="P102" i="2" s="1"/>
  <c r="E100" i="2"/>
  <c r="H100" i="2" s="1"/>
  <c r="J100" i="2" s="1"/>
  <c r="M100" i="2" s="1"/>
  <c r="P100" i="2" s="1"/>
  <c r="E99" i="2"/>
  <c r="H99" i="2" s="1"/>
  <c r="J99" i="2" s="1"/>
  <c r="M99" i="2" s="1"/>
  <c r="P99" i="2" s="1"/>
  <c r="E98" i="2"/>
  <c r="H98" i="2" s="1"/>
  <c r="J98" i="2" s="1"/>
  <c r="M98" i="2" s="1"/>
  <c r="P98" i="2" s="1"/>
  <c r="E97" i="2"/>
  <c r="E96" i="2" l="1"/>
  <c r="H97" i="2"/>
  <c r="J97" i="2" s="1"/>
  <c r="M97" i="2" s="1"/>
  <c r="P97" i="2" s="1"/>
  <c r="E11" i="2"/>
  <c r="H11" i="2" s="1"/>
  <c r="J11" i="2" s="1"/>
  <c r="M11" i="2" s="1"/>
  <c r="P11" i="2" s="1"/>
  <c r="H110" i="2"/>
  <c r="J110" i="2" s="1"/>
  <c r="M110" i="2" s="1"/>
  <c r="P110" i="2" s="1"/>
  <c r="E16" i="2"/>
  <c r="H16" i="2" s="1"/>
  <c r="J16" i="2" s="1"/>
  <c r="M16" i="2" s="1"/>
  <c r="P16" i="2" s="1"/>
  <c r="E90" i="2"/>
  <c r="H90" i="2" s="1"/>
  <c r="J90" i="2" s="1"/>
  <c r="M90" i="2" s="1"/>
  <c r="P90" i="2" s="1"/>
  <c r="E86" i="2"/>
  <c r="E84" i="2"/>
  <c r="H84" i="2" s="1"/>
  <c r="J84" i="2" s="1"/>
  <c r="M84" i="2" s="1"/>
  <c r="P84" i="2" s="1"/>
  <c r="E83" i="2" l="1"/>
  <c r="H86" i="2"/>
  <c r="J86" i="2" s="1"/>
  <c r="M86" i="2" s="1"/>
  <c r="P86" i="2" s="1"/>
  <c r="E95" i="2"/>
  <c r="H96" i="2"/>
  <c r="J96" i="2" s="1"/>
  <c r="M96" i="2" s="1"/>
  <c r="P96" i="2" s="1"/>
  <c r="E82" i="2"/>
  <c r="E14" i="2"/>
  <c r="H14" i="2" s="1"/>
  <c r="J14" i="2" s="1"/>
  <c r="M14" i="2" s="1"/>
  <c r="P14" i="2" s="1"/>
  <c r="E12" i="2"/>
  <c r="H12" i="2" s="1"/>
  <c r="J12" i="2" s="1"/>
  <c r="M12" i="2" s="1"/>
  <c r="P12" i="2" s="1"/>
  <c r="E10" i="2"/>
  <c r="H10" i="2" s="1"/>
  <c r="J10" i="2" s="1"/>
  <c r="M10" i="2" s="1"/>
  <c r="P10" i="2" s="1"/>
  <c r="E61" i="2"/>
  <c r="H61" i="2" s="1"/>
  <c r="J61" i="2" s="1"/>
  <c r="M61" i="2" s="1"/>
  <c r="P61" i="2" s="1"/>
  <c r="H95" i="2" l="1"/>
  <c r="J95" i="2" s="1"/>
  <c r="M95" i="2" s="1"/>
  <c r="P95" i="2" s="1"/>
  <c r="E8" i="2"/>
  <c r="H8" i="2" s="1"/>
  <c r="J8" i="2" s="1"/>
  <c r="M8" i="2" s="1"/>
  <c r="P8" i="2" s="1"/>
  <c r="E81" i="2"/>
  <c r="H82" i="2"/>
  <c r="J82" i="2" s="1"/>
  <c r="M82" i="2" s="1"/>
  <c r="P82" i="2" s="1"/>
  <c r="H83" i="2"/>
  <c r="J83" i="2" s="1"/>
  <c r="M83" i="2" s="1"/>
  <c r="P83" i="2" s="1"/>
  <c r="E13" i="2"/>
  <c r="H13" i="2" s="1"/>
  <c r="J13" i="2" s="1"/>
  <c r="M13" i="2" s="1"/>
  <c r="P13" i="2" s="1"/>
  <c r="E75" i="2"/>
  <c r="H75" i="2" s="1"/>
  <c r="J75" i="2" s="1"/>
  <c r="M75" i="2" s="1"/>
  <c r="P75" i="2" s="1"/>
  <c r="E68" i="2"/>
  <c r="H68" i="2" s="1"/>
  <c r="J68" i="2" s="1"/>
  <c r="M68" i="2" s="1"/>
  <c r="P68" i="2" s="1"/>
  <c r="E64" i="2"/>
  <c r="E51" i="2"/>
  <c r="H51" i="2" s="1"/>
  <c r="J51" i="2" s="1"/>
  <c r="M51" i="2" s="1"/>
  <c r="P51" i="2" s="1"/>
  <c r="E45" i="2"/>
  <c r="H45" i="2" s="1"/>
  <c r="J45" i="2" s="1"/>
  <c r="M45" i="2" s="1"/>
  <c r="P45" i="2" s="1"/>
  <c r="E37" i="2"/>
  <c r="H37" i="2" s="1"/>
  <c r="J37" i="2" s="1"/>
  <c r="M37" i="2" s="1"/>
  <c r="P37" i="2" s="1"/>
  <c r="E30" i="2"/>
  <c r="H30" i="2" s="1"/>
  <c r="J30" i="2" s="1"/>
  <c r="M30" i="2" s="1"/>
  <c r="P30" i="2" s="1"/>
  <c r="E28" i="2"/>
  <c r="H28" i="2" s="1"/>
  <c r="J28" i="2" s="1"/>
  <c r="M28" i="2" s="1"/>
  <c r="P28" i="2" s="1"/>
  <c r="E24" i="2"/>
  <c r="H24" i="2" s="1"/>
  <c r="J24" i="2" s="1"/>
  <c r="M24" i="2" s="1"/>
  <c r="P24" i="2" s="1"/>
  <c r="E20" i="2"/>
  <c r="H20" i="2" s="1"/>
  <c r="J20" i="2" s="1"/>
  <c r="M20" i="2" s="1"/>
  <c r="P20" i="2" s="1"/>
  <c r="E60" i="2" l="1"/>
  <c r="H60" i="2" s="1"/>
  <c r="J60" i="2" s="1"/>
  <c r="M60" i="2" s="1"/>
  <c r="P60" i="2" s="1"/>
  <c r="H64" i="2"/>
  <c r="J64" i="2" s="1"/>
  <c r="M64" i="2" s="1"/>
  <c r="P64" i="2" s="1"/>
  <c r="H81" i="2"/>
  <c r="J81" i="2" s="1"/>
  <c r="M81" i="2" s="1"/>
  <c r="P81" i="2" s="1"/>
  <c r="E7" i="2"/>
  <c r="H7" i="2" s="1"/>
  <c r="J7" i="2" s="1"/>
  <c r="M7" i="2" s="1"/>
  <c r="P7" i="2" s="1"/>
  <c r="E9" i="2"/>
  <c r="E44" i="2"/>
  <c r="H44" i="2" s="1"/>
  <c r="J44" i="2" s="1"/>
  <c r="M44" i="2" s="1"/>
  <c r="P44" i="2" s="1"/>
  <c r="E19" i="2"/>
  <c r="H19" i="2" s="1"/>
  <c r="J19" i="2" s="1"/>
  <c r="M19" i="2" s="1"/>
  <c r="P19" i="2" s="1"/>
  <c r="E6" i="2" l="1"/>
  <c r="H6" i="2" s="1"/>
  <c r="J6" i="2" s="1"/>
  <c r="M6" i="2" s="1"/>
  <c r="P6" i="2" s="1"/>
  <c r="H9" i="2"/>
  <c r="J9" i="2" s="1"/>
  <c r="M9" i="2" s="1"/>
  <c r="P9" i="2" s="1"/>
</calcChain>
</file>

<file path=xl/sharedStrings.xml><?xml version="1.0" encoding="utf-8"?>
<sst xmlns="http://schemas.openxmlformats.org/spreadsheetml/2006/main" count="118" uniqueCount="64">
  <si>
    <t>Eelarve liik</t>
  </si>
  <si>
    <t>Eelarve konto</t>
  </si>
  <si>
    <t>SE000003</t>
  </si>
  <si>
    <t>SE030002</t>
  </si>
  <si>
    <t>SE000028</t>
  </si>
  <si>
    <t>SE030003</t>
  </si>
  <si>
    <t>Objekt</t>
  </si>
  <si>
    <t>Justiitsministeerium</t>
  </si>
  <si>
    <t>sh kohtute reserv</t>
  </si>
  <si>
    <t>sh vanglate reserv</t>
  </si>
  <si>
    <t>KULUD</t>
  </si>
  <si>
    <t>Programmi tegevus: Intellektuaalse omandi valdkonna rakendamine</t>
  </si>
  <si>
    <t>Programmi tegevus: Karistuste täideviimise korraldamine</t>
  </si>
  <si>
    <t xml:space="preserve">Programmi tegevus: Kriminaalpoliitika kujundamine ja elluviimine, sh ennetus </t>
  </si>
  <si>
    <t xml:space="preserve">Programmi tegevus: Õigusemõistmise, õigusregistrite ja õigusteenuste tagamine </t>
  </si>
  <si>
    <t xml:space="preserve">Programmi tegevus: Õiguspoliitika kujundamine ja õigusloome kvaliteedi tagamine </t>
  </si>
  <si>
    <t>Käibemaks</t>
  </si>
  <si>
    <t>INVESTEERINGUD</t>
  </si>
  <si>
    <t>sh investeeringute käibemaks</t>
  </si>
  <si>
    <t>Toetused</t>
  </si>
  <si>
    <t>Sotsiaaltoetused</t>
  </si>
  <si>
    <t>Karistuste täideviimise korraldamiseks</t>
  </si>
  <si>
    <t>Õiguspoliitika kujundamiseks ja õigusloome kvaliteedi tagamiseks</t>
  </si>
  <si>
    <t>Sihtotstarbelised toetused</t>
  </si>
  <si>
    <t>Õigusemõistmise, õigusregistrite ja õigusteenuste tagamiseks</t>
  </si>
  <si>
    <t>Liikmemaksud</t>
  </si>
  <si>
    <t>Advokatuuri õigusabi</t>
  </si>
  <si>
    <t>Tööjõukulud</t>
  </si>
  <si>
    <t>Intellektuaalse omandi valdkonna rakendamiseks</t>
  </si>
  <si>
    <t xml:space="preserve"> Majandamiskulud kokku</t>
  </si>
  <si>
    <r>
      <t>Majandamiskulud</t>
    </r>
    <r>
      <rPr>
        <b/>
        <sz val="10"/>
        <rFont val="Calibri"/>
        <family val="2"/>
        <charset val="186"/>
        <scheme val="minor"/>
      </rPr>
      <t xml:space="preserve"> (v.a RKAS</t>
    </r>
    <r>
      <rPr>
        <b/>
        <sz val="10"/>
        <color theme="1"/>
        <rFont val="Calibri"/>
        <family val="2"/>
        <charset val="186"/>
        <scheme val="minor"/>
      </rPr>
      <t>)</t>
    </r>
  </si>
  <si>
    <t>RKAS</t>
  </si>
  <si>
    <t>Majandamiskulud</t>
  </si>
  <si>
    <t>Välistoetus ning sellest sõltuvad vahendid</t>
  </si>
  <si>
    <t>Amortisatsioon</t>
  </si>
  <si>
    <t>Majandamiskulude käibemaks</t>
  </si>
  <si>
    <t>RKAS Käibemaks</t>
  </si>
  <si>
    <t>Välistoetuse ja sellest sõltuvate vahendite käibemaks</t>
  </si>
  <si>
    <t>Investeeringute käibemaks</t>
  </si>
  <si>
    <t>Justiitsministeeriumi 2024. aasta eelarve</t>
  </si>
  <si>
    <t>Lisa 1</t>
  </si>
  <si>
    <t>2024. a käskkirja nr</t>
  </si>
  <si>
    <t xml:space="preserve">2024. a eelarve </t>
  </si>
  <si>
    <t>Kohtute reserv</t>
  </si>
  <si>
    <t>Programmi tegevus: Õigusemõistmise, õigusregistrite ja õigusteenuste tagamine</t>
  </si>
  <si>
    <t>käibemaks</t>
  </si>
  <si>
    <t>Arvestuslikud tööjõukulud</t>
  </si>
  <si>
    <t>Kindlaksmääratud tööjõukulud</t>
  </si>
  <si>
    <t>Tegevuskulud, v.a tööjõukulud</t>
  </si>
  <si>
    <t>Vanglate reserv</t>
  </si>
  <si>
    <t>Investeeringud</t>
  </si>
  <si>
    <t>Masinad ja seadmed</t>
  </si>
  <si>
    <t>IN004000</t>
  </si>
  <si>
    <t>Kriminaalpoliitika kujundamiseks ja elluviimiseks, sh ennetuseks</t>
  </si>
  <si>
    <t>Ülekantavad vahendid</t>
  </si>
  <si>
    <t>2024. a eelarve kokku</t>
  </si>
  <si>
    <t>Eelarve muudatused</t>
  </si>
  <si>
    <t>Kuni käskkirja jõustumiseni kehtiv 2024. a eelarve</t>
  </si>
  <si>
    <t>Eelarve muudatus</t>
  </si>
  <si>
    <t>ELA USA Inc / EV kohtuvaidluse kulud</t>
  </si>
  <si>
    <t>VR030090</t>
  </si>
  <si>
    <t>Lisaeelarve</t>
  </si>
  <si>
    <t>Kriminaalpoliitika kujundamiseks ja elluviimiseks, sh ennetus</t>
  </si>
  <si>
    <t>SE030007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</si>
</sst>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b/>
      <sz val="14"/>
      <color indexed="8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b/>
      <sz val="14"/>
      <color theme="1"/>
      <name val="Calibri"/>
      <family val="2"/>
      <charset val="186"/>
      <scheme val="minor"/>
    </font>
    <font>
      <b/>
      <sz val="13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b/>
      <u/>
      <sz val="11"/>
      <color theme="1"/>
      <name val="Calibri"/>
      <family val="2"/>
      <charset val="186"/>
      <scheme val="minor"/>
    </font>
    <font>
      <i/>
      <sz val="1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i/>
      <sz val="10"/>
      <color theme="1"/>
      <name val="Calibri"/>
      <family val="2"/>
      <charset val="186"/>
      <scheme val="minor"/>
    </font>
    <font>
      <i/>
      <sz val="8"/>
      <name val="Calibri"/>
      <family val="2"/>
      <charset val="186"/>
      <scheme val="minor"/>
    </font>
    <font>
      <i/>
      <sz val="10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u/>
      <sz val="11"/>
      <name val="Calibri"/>
      <family val="2"/>
      <charset val="186"/>
      <scheme val="minor"/>
    </font>
    <font>
      <b/>
      <sz val="11"/>
      <name val="Calibri"/>
      <family val="2"/>
      <scheme val="minor"/>
    </font>
    <font>
      <sz val="10"/>
      <color rgb="FFFF0000"/>
      <name val="Calibri"/>
      <family val="2"/>
      <charset val="186"/>
      <scheme val="minor"/>
    </font>
    <font>
      <b/>
      <sz val="12"/>
      <name val="Calibri"/>
      <family val="2"/>
      <charset val="186"/>
      <scheme val="minor"/>
    </font>
    <font>
      <sz val="10"/>
      <color indexed="8"/>
      <name val="Calibri"/>
      <family val="2"/>
      <charset val="186"/>
      <scheme val="minor"/>
    </font>
    <font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sz val="12"/>
      <name val="Calibri"/>
      <family val="2"/>
      <charset val="186"/>
      <scheme val="minor"/>
    </font>
    <font>
      <b/>
      <u/>
      <sz val="10"/>
      <name val="Calibri"/>
      <family val="2"/>
      <charset val="186"/>
      <scheme val="minor"/>
    </font>
    <font>
      <b/>
      <sz val="9"/>
      <name val="Calibri"/>
      <family val="2"/>
      <charset val="186"/>
      <scheme val="minor"/>
    </font>
    <font>
      <b/>
      <sz val="13"/>
      <color theme="1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71">
    <xf numFmtId="0" fontId="0" fillId="0" borderId="0" xfId="0"/>
    <xf numFmtId="0" fontId="3" fillId="0" borderId="0" xfId="1" applyFont="1"/>
    <xf numFmtId="0" fontId="3" fillId="0" borderId="0" xfId="1" applyFont="1" applyAlignment="1">
      <alignment horizontal="center"/>
    </xf>
    <xf numFmtId="3" fontId="4" fillId="0" borderId="0" xfId="1" applyNumberFormat="1" applyFont="1"/>
    <xf numFmtId="0" fontId="5" fillId="0" borderId="0" xfId="1" applyFont="1"/>
    <xf numFmtId="3" fontId="3" fillId="0" borderId="0" xfId="1" applyNumberFormat="1" applyFont="1"/>
    <xf numFmtId="0" fontId="6" fillId="2" borderId="0" xfId="1" applyFont="1" applyFill="1" applyAlignment="1">
      <alignment horizontal="center" vertical="center" wrapText="1"/>
    </xf>
    <xf numFmtId="0" fontId="7" fillId="0" borderId="0" xfId="0" applyFont="1"/>
    <xf numFmtId="0" fontId="8" fillId="0" borderId="0" xfId="1" applyFont="1" applyAlignment="1">
      <alignment horizontal="center" vertical="center" wrapText="1"/>
    </xf>
    <xf numFmtId="3" fontId="9" fillId="0" borderId="0" xfId="1" applyNumberFormat="1" applyFont="1"/>
    <xf numFmtId="3" fontId="11" fillId="0" borderId="0" xfId="1" applyNumberFormat="1" applyFont="1"/>
    <xf numFmtId="0" fontId="12" fillId="0" borderId="0" xfId="0" applyFont="1"/>
    <xf numFmtId="0" fontId="13" fillId="0" borderId="0" xfId="0" applyFont="1"/>
    <xf numFmtId="0" fontId="14" fillId="0" borderId="0" xfId="0" applyFont="1"/>
    <xf numFmtId="0" fontId="15" fillId="0" borderId="0" xfId="1" applyFont="1"/>
    <xf numFmtId="0" fontId="2" fillId="0" borderId="0" xfId="1" applyFont="1" applyAlignment="1">
      <alignment horizontal="center"/>
    </xf>
    <xf numFmtId="0" fontId="16" fillId="0" borderId="0" xfId="1" applyFont="1" applyAlignment="1">
      <alignment horizontal="center" vertical="center" wrapText="1"/>
    </xf>
    <xf numFmtId="0" fontId="17" fillId="0" borderId="0" xfId="1" applyFont="1" applyAlignment="1">
      <alignment horizontal="center" vertical="center" wrapText="1"/>
    </xf>
    <xf numFmtId="3" fontId="2" fillId="0" borderId="0" xfId="1" applyNumberFormat="1" applyFont="1" applyAlignment="1">
      <alignment vertical="center"/>
    </xf>
    <xf numFmtId="0" fontId="5" fillId="0" borderId="0" xfId="1" applyFont="1" applyAlignment="1">
      <alignment horizontal="left" indent="1"/>
    </xf>
    <xf numFmtId="0" fontId="6" fillId="0" borderId="0" xfId="1" applyFont="1" applyAlignment="1">
      <alignment horizontal="center" vertical="center" wrapText="1"/>
    </xf>
    <xf numFmtId="3" fontId="8" fillId="0" borderId="0" xfId="1" applyNumberFormat="1" applyFont="1" applyAlignment="1">
      <alignment horizontal="right" vertical="center" wrapText="1"/>
    </xf>
    <xf numFmtId="0" fontId="18" fillId="0" borderId="0" xfId="1" applyFont="1" applyAlignment="1">
      <alignment horizontal="left" indent="3"/>
    </xf>
    <xf numFmtId="0" fontId="19" fillId="0" borderId="0" xfId="1" applyFont="1" applyAlignment="1">
      <alignment horizontal="center" vertical="center" wrapText="1"/>
    </xf>
    <xf numFmtId="3" fontId="6" fillId="0" borderId="0" xfId="1" applyNumberFormat="1" applyFont="1" applyAlignment="1">
      <alignment horizontal="right" vertical="center" wrapText="1"/>
    </xf>
    <xf numFmtId="0" fontId="18" fillId="0" borderId="0" xfId="1" applyFont="1" applyAlignment="1">
      <alignment horizontal="left" indent="2"/>
    </xf>
    <xf numFmtId="0" fontId="20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/>
    </xf>
    <xf numFmtId="0" fontId="21" fillId="0" borderId="0" xfId="1" applyFont="1" applyAlignment="1">
      <alignment horizontal="center" vertical="center" wrapText="1"/>
    </xf>
    <xf numFmtId="3" fontId="17" fillId="0" borderId="0" xfId="1" applyNumberFormat="1" applyFont="1" applyAlignment="1">
      <alignment horizontal="right" vertical="center" wrapText="1"/>
    </xf>
    <xf numFmtId="0" fontId="18" fillId="0" borderId="0" xfId="1" applyFont="1" applyAlignment="1">
      <alignment horizontal="left" vertical="center" indent="3"/>
    </xf>
    <xf numFmtId="0" fontId="22" fillId="0" borderId="0" xfId="1" applyFont="1"/>
    <xf numFmtId="0" fontId="23" fillId="0" borderId="0" xfId="1" applyFont="1" applyAlignment="1">
      <alignment horizontal="center" vertical="center" wrapText="1"/>
    </xf>
    <xf numFmtId="3" fontId="23" fillId="0" borderId="0" xfId="1" applyNumberFormat="1" applyFont="1" applyAlignment="1">
      <alignment horizontal="right" vertical="center" wrapText="1"/>
    </xf>
    <xf numFmtId="0" fontId="3" fillId="0" borderId="0" xfId="1" applyFont="1" applyAlignment="1">
      <alignment horizontal="left" indent="1"/>
    </xf>
    <xf numFmtId="0" fontId="24" fillId="0" borderId="0" xfId="1" applyFont="1" applyAlignment="1">
      <alignment horizontal="center" vertical="center" wrapText="1"/>
    </xf>
    <xf numFmtId="3" fontId="24" fillId="0" borderId="0" xfId="1" applyNumberFormat="1" applyFont="1" applyAlignment="1">
      <alignment horizontal="center" vertical="center" wrapText="1"/>
    </xf>
    <xf numFmtId="3" fontId="24" fillId="0" borderId="0" xfId="1" applyNumberFormat="1" applyFont="1"/>
    <xf numFmtId="0" fontId="26" fillId="0" borderId="0" xfId="0" applyFont="1" applyAlignment="1">
      <alignment horizontal="left" indent="1"/>
    </xf>
    <xf numFmtId="3" fontId="27" fillId="0" borderId="0" xfId="1" applyNumberFormat="1" applyFont="1" applyAlignment="1">
      <alignment horizontal="right" vertical="center" wrapText="1"/>
    </xf>
    <xf numFmtId="3" fontId="28" fillId="0" borderId="0" xfId="0" applyNumberFormat="1" applyFont="1"/>
    <xf numFmtId="0" fontId="26" fillId="0" borderId="0" xfId="0" applyFont="1"/>
    <xf numFmtId="0" fontId="3" fillId="0" borderId="0" xfId="1" applyFont="1" applyAlignment="1">
      <alignment horizontal="right"/>
    </xf>
    <xf numFmtId="0" fontId="10" fillId="0" borderId="0" xfId="0" applyFont="1"/>
    <xf numFmtId="0" fontId="6" fillId="0" borderId="0" xfId="1" applyFont="1"/>
    <xf numFmtId="3" fontId="10" fillId="0" borderId="0" xfId="0" applyNumberFormat="1" applyFont="1"/>
    <xf numFmtId="0" fontId="25" fillId="0" borderId="0" xfId="0" applyFont="1"/>
    <xf numFmtId="3" fontId="25" fillId="0" borderId="0" xfId="1" applyNumberFormat="1" applyFont="1"/>
    <xf numFmtId="0" fontId="29" fillId="0" borderId="0" xfId="0" applyFont="1"/>
    <xf numFmtId="3" fontId="29" fillId="0" borderId="0" xfId="1" applyNumberFormat="1" applyFont="1"/>
    <xf numFmtId="0" fontId="30" fillId="0" borderId="0" xfId="1" applyFont="1"/>
    <xf numFmtId="0" fontId="8" fillId="0" borderId="0" xfId="1" applyFont="1" applyAlignment="1">
      <alignment horizontal="center"/>
    </xf>
    <xf numFmtId="0" fontId="8" fillId="0" borderId="0" xfId="1" applyFont="1"/>
    <xf numFmtId="3" fontId="8" fillId="0" borderId="0" xfId="1" applyNumberFormat="1" applyFont="1"/>
    <xf numFmtId="0" fontId="6" fillId="0" borderId="0" xfId="1" applyFont="1" applyAlignment="1">
      <alignment horizontal="left" indent="1"/>
    </xf>
    <xf numFmtId="3" fontId="6" fillId="0" borderId="0" xfId="1" applyNumberFormat="1" applyFont="1"/>
    <xf numFmtId="0" fontId="31" fillId="0" borderId="0" xfId="1" applyFont="1" applyAlignment="1">
      <alignment horizontal="center"/>
    </xf>
    <xf numFmtId="0" fontId="21" fillId="0" borderId="0" xfId="0" applyFont="1"/>
    <xf numFmtId="3" fontId="10" fillId="0" borderId="0" xfId="1" applyNumberFormat="1" applyFont="1"/>
    <xf numFmtId="0" fontId="6" fillId="0" borderId="0" xfId="0" applyFont="1" applyAlignment="1">
      <alignment horizontal="left" indent="1"/>
    </xf>
    <xf numFmtId="0" fontId="10" fillId="3" borderId="0" xfId="0" applyFont="1" applyFill="1"/>
    <xf numFmtId="0" fontId="6" fillId="3" borderId="0" xfId="1" applyFont="1" applyFill="1" applyAlignment="1">
      <alignment horizontal="center"/>
    </xf>
    <xf numFmtId="0" fontId="6" fillId="3" borderId="0" xfId="1" applyFont="1" applyFill="1"/>
    <xf numFmtId="3" fontId="10" fillId="3" borderId="0" xfId="0" applyNumberFormat="1" applyFont="1" applyFill="1"/>
    <xf numFmtId="0" fontId="25" fillId="0" borderId="0" xfId="1" applyFont="1" applyAlignment="1">
      <alignment horizontal="left" vertical="center" wrapText="1" indent="2"/>
    </xf>
    <xf numFmtId="3" fontId="32" fillId="0" borderId="0" xfId="1" applyNumberFormat="1" applyFont="1"/>
    <xf numFmtId="0" fontId="25" fillId="0" borderId="0" xfId="1" applyFont="1" applyAlignment="1">
      <alignment horizontal="center" vertical="center" wrapText="1"/>
    </xf>
    <xf numFmtId="0" fontId="11" fillId="0" borderId="0" xfId="1" applyFont="1"/>
    <xf numFmtId="0" fontId="8" fillId="0" borderId="0" xfId="1" applyFont="1" applyAlignment="1">
      <alignment horizontal="left" indent="1"/>
    </xf>
    <xf numFmtId="0" fontId="20" fillId="0" borderId="0" xfId="1" applyFont="1" applyAlignment="1">
      <alignment horizontal="left" indent="3"/>
    </xf>
    <xf numFmtId="3" fontId="0" fillId="0" borderId="0" xfId="0" applyNumberFormat="1"/>
  </cellXfs>
  <cellStyles count="2">
    <cellStyle name="Normaallaad" xfId="0" builtinId="0"/>
    <cellStyle name="Normaallaad 2 2 2" xfId="1" xr:uid="{E8C0E236-9887-4EE0-B4BD-3A755A1111E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CA5A64-A742-493A-AB2A-08407AC27B73}">
  <sheetPr>
    <pageSetUpPr fitToPage="1"/>
  </sheetPr>
  <dimension ref="A1:S112"/>
  <sheetViews>
    <sheetView showZeros="0" tabSelected="1" zoomScale="90" zoomScaleNormal="90" workbookViewId="0"/>
  </sheetViews>
  <sheetFormatPr defaultRowHeight="14.4" x14ac:dyDescent="0.3"/>
  <cols>
    <col min="1" max="1" width="56.21875" customWidth="1"/>
    <col min="2" max="2" width="6.6640625" bestFit="1" customWidth="1"/>
    <col min="3" max="3" width="7" bestFit="1" customWidth="1"/>
    <col min="4" max="4" width="9" bestFit="1" customWidth="1"/>
    <col min="5" max="5" width="17.44140625" customWidth="1"/>
    <col min="6" max="6" width="15.44140625" hidden="1" customWidth="1"/>
    <col min="7" max="7" width="15.6640625" hidden="1" customWidth="1"/>
    <col min="8" max="8" width="16" hidden="1" customWidth="1"/>
    <col min="9" max="9" width="15.44140625" hidden="1" customWidth="1"/>
    <col min="10" max="10" width="16" hidden="1" customWidth="1"/>
    <col min="11" max="12" width="13.88671875" hidden="1" customWidth="1"/>
    <col min="13" max="13" width="15" customWidth="1"/>
    <col min="14" max="16" width="16.21875" customWidth="1"/>
    <col min="18" max="18" width="10.44140625" bestFit="1" customWidth="1"/>
    <col min="19" max="19" width="10.88671875" bestFit="1" customWidth="1"/>
  </cols>
  <sheetData>
    <row r="1" spans="1:19" x14ac:dyDescent="0.3">
      <c r="A1" s="1"/>
      <c r="B1" s="2"/>
      <c r="C1" s="2"/>
      <c r="D1" s="1"/>
      <c r="E1" s="42"/>
      <c r="F1" s="42"/>
      <c r="G1" s="42"/>
      <c r="H1" s="42"/>
      <c r="I1" s="42"/>
      <c r="J1" s="42"/>
      <c r="M1" s="42"/>
      <c r="N1" s="70"/>
      <c r="P1" s="42" t="s">
        <v>41</v>
      </c>
    </row>
    <row r="2" spans="1:19" x14ac:dyDescent="0.3">
      <c r="A2" s="1"/>
      <c r="B2" s="2"/>
      <c r="C2" s="2"/>
      <c r="D2" s="1"/>
      <c r="E2" s="42"/>
      <c r="F2" s="42"/>
      <c r="G2" s="42"/>
      <c r="H2" s="42"/>
      <c r="I2" s="42"/>
      <c r="J2" s="42"/>
      <c r="M2" s="42"/>
      <c r="P2" s="42" t="s">
        <v>40</v>
      </c>
    </row>
    <row r="3" spans="1:19" ht="15.6" x14ac:dyDescent="0.3">
      <c r="A3" s="3" t="s">
        <v>39</v>
      </c>
      <c r="B3" s="2"/>
      <c r="C3" s="2"/>
      <c r="D3" s="1"/>
      <c r="E3" s="1"/>
      <c r="F3" s="1"/>
      <c r="G3" s="1"/>
      <c r="H3" s="1"/>
      <c r="I3" s="1"/>
      <c r="J3" s="1"/>
      <c r="M3" s="1"/>
      <c r="P3" s="1"/>
    </row>
    <row r="4" spans="1:19" x14ac:dyDescent="0.3">
      <c r="A4" s="4"/>
      <c r="B4" s="2"/>
      <c r="C4" s="2"/>
      <c r="D4" s="1"/>
      <c r="E4" s="5"/>
      <c r="F4" s="5"/>
      <c r="G4" s="5"/>
      <c r="H4" s="5"/>
      <c r="I4" s="5"/>
      <c r="J4" s="5"/>
      <c r="M4" s="5"/>
      <c r="P4" s="5"/>
    </row>
    <row r="5" spans="1:19" ht="55.2" x14ac:dyDescent="0.3">
      <c r="A5" s="6"/>
      <c r="B5" s="6" t="s">
        <v>0</v>
      </c>
      <c r="C5" s="6" t="s">
        <v>1</v>
      </c>
      <c r="D5" s="6" t="s">
        <v>6</v>
      </c>
      <c r="E5" s="6" t="s">
        <v>42</v>
      </c>
      <c r="F5" s="6" t="s">
        <v>56</v>
      </c>
      <c r="G5" s="6" t="s">
        <v>54</v>
      </c>
      <c r="H5" s="6" t="s">
        <v>57</v>
      </c>
      <c r="I5" s="6" t="s">
        <v>56</v>
      </c>
      <c r="J5" s="6" t="s">
        <v>57</v>
      </c>
      <c r="K5" s="6" t="s">
        <v>58</v>
      </c>
      <c r="L5" s="6" t="s">
        <v>54</v>
      </c>
      <c r="M5" s="6" t="s">
        <v>57</v>
      </c>
      <c r="N5" s="6" t="s">
        <v>58</v>
      </c>
      <c r="O5" s="6" t="s">
        <v>61</v>
      </c>
      <c r="P5" s="6" t="s">
        <v>55</v>
      </c>
    </row>
    <row r="6" spans="1:19" ht="18" x14ac:dyDescent="0.35">
      <c r="A6" s="7" t="s">
        <v>7</v>
      </c>
      <c r="B6" s="8"/>
      <c r="C6" s="8"/>
      <c r="D6" s="8"/>
      <c r="E6" s="9">
        <f>E9+E16</f>
        <v>31924837.487408731</v>
      </c>
      <c r="F6" s="9">
        <f t="shared" ref="F6:G6" si="0">F9+F16</f>
        <v>-10490.00002000028</v>
      </c>
      <c r="G6" s="9">
        <f t="shared" si="0"/>
        <v>8200000</v>
      </c>
      <c r="H6" s="9">
        <f>E6+F6+G6</f>
        <v>40114347.48738873</v>
      </c>
      <c r="I6" s="9">
        <f t="shared" ref="I6" si="1">I9+I16</f>
        <v>0</v>
      </c>
      <c r="J6" s="9">
        <f>H6+I6</f>
        <v>40114347.48738873</v>
      </c>
      <c r="K6" s="9">
        <f t="shared" ref="K6:L6" si="2">K9+K16</f>
        <v>-533182</v>
      </c>
      <c r="L6" s="9">
        <f t="shared" si="2"/>
        <v>3370244</v>
      </c>
      <c r="M6" s="9">
        <f>J6+K6+L6</f>
        <v>42951409.48738873</v>
      </c>
      <c r="N6" s="9">
        <f t="shared" ref="N6" si="3">N9+N16</f>
        <v>-4164818.6022999999</v>
      </c>
      <c r="O6" s="9">
        <f t="shared" ref="O6" si="4">O9+O16</f>
        <v>-4335155</v>
      </c>
      <c r="P6" s="9">
        <f>M6+N6+O6</f>
        <v>34451435.885088727</v>
      </c>
      <c r="R6" s="70"/>
      <c r="S6" s="70"/>
    </row>
    <row r="7" spans="1:19" ht="15.6" x14ac:dyDescent="0.3">
      <c r="A7" s="64" t="s">
        <v>8</v>
      </c>
      <c r="B7" s="8"/>
      <c r="C7" s="8"/>
      <c r="D7" s="8"/>
      <c r="E7" s="10">
        <f>E81</f>
        <v>748701.86183384096</v>
      </c>
      <c r="F7" s="10">
        <f t="shared" ref="F7:G7" si="5">F81</f>
        <v>0</v>
      </c>
      <c r="G7" s="10">
        <f t="shared" si="5"/>
        <v>0</v>
      </c>
      <c r="H7" s="10">
        <f t="shared" ref="H7:H76" si="6">E7+F7+G7</f>
        <v>748701.86183384096</v>
      </c>
      <c r="I7" s="10">
        <f t="shared" ref="I7" si="7">I81</f>
        <v>0</v>
      </c>
      <c r="J7" s="10">
        <f t="shared" ref="J7:J76" si="8">H7+I7</f>
        <v>748701.86183384096</v>
      </c>
      <c r="K7" s="10">
        <f t="shared" ref="K7:L7" si="9">K81</f>
        <v>-22014</v>
      </c>
      <c r="L7" s="10">
        <f t="shared" si="9"/>
        <v>22920</v>
      </c>
      <c r="M7" s="10">
        <f t="shared" ref="M7:M76" si="10">J7+K7+L7</f>
        <v>749607.86183384096</v>
      </c>
      <c r="N7" s="10">
        <f t="shared" ref="N7" si="11">N81</f>
        <v>-121583</v>
      </c>
      <c r="O7" s="10">
        <f t="shared" ref="O7" si="12">O81</f>
        <v>0</v>
      </c>
      <c r="P7" s="10">
        <f t="shared" ref="P7:P48" si="13">M7+N7+O7</f>
        <v>628024.86183384096</v>
      </c>
    </row>
    <row r="8" spans="1:19" ht="15.6" x14ac:dyDescent="0.3">
      <c r="A8" s="64" t="s">
        <v>9</v>
      </c>
      <c r="B8" s="8"/>
      <c r="C8" s="8"/>
      <c r="D8" s="8"/>
      <c r="E8" s="10">
        <f>E95</f>
        <v>1751728.9999799998</v>
      </c>
      <c r="F8" s="10">
        <f t="shared" ref="F8:G8" si="14">F95</f>
        <v>-10490</v>
      </c>
      <c r="G8" s="10">
        <f t="shared" si="14"/>
        <v>0</v>
      </c>
      <c r="H8" s="10">
        <f t="shared" si="6"/>
        <v>1741238.9999799998</v>
      </c>
      <c r="I8" s="10">
        <f t="shared" ref="I8" si="15">I95</f>
        <v>0</v>
      </c>
      <c r="J8" s="10">
        <f t="shared" si="8"/>
        <v>1741238.9999799998</v>
      </c>
      <c r="K8" s="10">
        <f t="shared" ref="K8:L8" si="16">K95</f>
        <v>-117382</v>
      </c>
      <c r="L8" s="10">
        <f t="shared" si="16"/>
        <v>267390</v>
      </c>
      <c r="M8" s="10">
        <f t="shared" si="10"/>
        <v>1891246.9999799998</v>
      </c>
      <c r="N8" s="10">
        <f t="shared" ref="N8" si="17">N95</f>
        <v>0</v>
      </c>
      <c r="O8" s="10">
        <f t="shared" ref="O8" si="18">O95</f>
        <v>0</v>
      </c>
      <c r="P8" s="10">
        <f t="shared" si="13"/>
        <v>1891246.9999799998</v>
      </c>
    </row>
    <row r="9" spans="1:19" ht="17.399999999999999" x14ac:dyDescent="0.35">
      <c r="A9" s="11" t="s">
        <v>10</v>
      </c>
      <c r="B9" s="8"/>
      <c r="C9" s="8"/>
      <c r="D9" s="8"/>
      <c r="E9" s="65">
        <f>E11+E12+E13+E14+E15+E10</f>
        <v>31850064.487408731</v>
      </c>
      <c r="F9" s="65">
        <f t="shared" ref="F9:G9" si="19">F11+F12+F13+F14+F15+F10</f>
        <v>-2.0000279619125649E-5</v>
      </c>
      <c r="G9" s="65">
        <f t="shared" si="19"/>
        <v>8200000</v>
      </c>
      <c r="H9" s="65">
        <f t="shared" si="6"/>
        <v>40050064.48738873</v>
      </c>
      <c r="I9" s="65">
        <f t="shared" ref="I9" si="20">I11+I12+I13+I14+I15+I10</f>
        <v>0</v>
      </c>
      <c r="J9" s="65">
        <f t="shared" si="8"/>
        <v>40050064.48738873</v>
      </c>
      <c r="K9" s="65">
        <f t="shared" ref="K9:L9" si="21">K11+K12+K13+K14+K15+K10</f>
        <v>-519432</v>
      </c>
      <c r="L9" s="65">
        <f t="shared" si="21"/>
        <v>3311954</v>
      </c>
      <c r="M9" s="65">
        <f t="shared" si="10"/>
        <v>42842586.48738873</v>
      </c>
      <c r="N9" s="65">
        <f>N11+N12+N13+N14+N15+N10</f>
        <v>-4164818.6022999999</v>
      </c>
      <c r="O9" s="65">
        <f t="shared" ref="O9" si="22">O11+O12+O13+O14+O15+O10</f>
        <v>-4335155</v>
      </c>
      <c r="P9" s="65">
        <f>M9+N9+O9</f>
        <v>34342612.885088727</v>
      </c>
    </row>
    <row r="10" spans="1:19" ht="15.6" x14ac:dyDescent="0.3">
      <c r="A10" s="12" t="s">
        <v>11</v>
      </c>
      <c r="B10" s="66"/>
      <c r="C10" s="66"/>
      <c r="D10" s="66"/>
      <c r="E10" s="10">
        <f>E38+E46+E52+E69</f>
        <v>590357.54029082798</v>
      </c>
      <c r="F10" s="10">
        <f>F38+F46+F52+F69</f>
        <v>-18189.081147978501</v>
      </c>
      <c r="G10" s="10">
        <f>G38+G46+G52+G69</f>
        <v>0</v>
      </c>
      <c r="H10" s="10">
        <f t="shared" si="6"/>
        <v>572168.45914284943</v>
      </c>
      <c r="I10" s="10">
        <f>I38+I46+I52+I69</f>
        <v>0</v>
      </c>
      <c r="J10" s="10">
        <f t="shared" si="8"/>
        <v>572168.45914284943</v>
      </c>
      <c r="K10" s="10">
        <f>K38+K46+K52+K69</f>
        <v>0</v>
      </c>
      <c r="L10" s="10">
        <f>L38+L46+L52+L69</f>
        <v>224351</v>
      </c>
      <c r="M10" s="10">
        <f t="shared" si="10"/>
        <v>796519.45914284943</v>
      </c>
      <c r="N10" s="10">
        <f>N38+N46+N52+N69</f>
        <v>-230896.00020000001</v>
      </c>
      <c r="O10" s="10">
        <f>O38+O46+O52+O69</f>
        <v>0</v>
      </c>
      <c r="P10" s="10">
        <f t="shared" si="13"/>
        <v>565623.45894284942</v>
      </c>
    </row>
    <row r="11" spans="1:19" ht="15.6" x14ac:dyDescent="0.3">
      <c r="A11" s="12" t="s">
        <v>12</v>
      </c>
      <c r="B11" s="66"/>
      <c r="C11" s="66"/>
      <c r="D11" s="66"/>
      <c r="E11" s="10">
        <f>E21+E25+E39+E47+E53+E62+E65+E70+E97</f>
        <v>3074360.2246207893</v>
      </c>
      <c r="F11" s="10">
        <f>F21+F25+F39+F47+F53+F62+F65+F70+F97</f>
        <v>-35700.080859614798</v>
      </c>
      <c r="G11" s="10">
        <f>G21+G25+G39+G47+G53+G62+G65+G70+G97</f>
        <v>0</v>
      </c>
      <c r="H11" s="10">
        <f t="shared" si="6"/>
        <v>3038660.1437611743</v>
      </c>
      <c r="I11" s="10">
        <f>I21+I25+I39+I47+I53+I62+I65+I70+I97</f>
        <v>0</v>
      </c>
      <c r="J11" s="10">
        <f t="shared" si="8"/>
        <v>3038660.1437611743</v>
      </c>
      <c r="K11" s="10">
        <f>K21+K25+K39+K47+K53+K62+K65+K70+K97</f>
        <v>-103632</v>
      </c>
      <c r="L11" s="10">
        <f>L21+L25+L39+L47+L53+L62+L65+L70+L97</f>
        <v>1219156</v>
      </c>
      <c r="M11" s="10">
        <f t="shared" si="10"/>
        <v>4154184.1437611743</v>
      </c>
      <c r="N11" s="10">
        <f>N21+N25+N39+N47+N53+N62+N65+N70+N97</f>
        <v>-224833.60019999999</v>
      </c>
      <c r="O11" s="10">
        <f>O21+O25+O39+O47+O53+O62+O65+O70+O97</f>
        <v>0</v>
      </c>
      <c r="P11" s="10">
        <f t="shared" si="13"/>
        <v>3929350.5435611745</v>
      </c>
    </row>
    <row r="12" spans="1:19" ht="15.6" x14ac:dyDescent="0.3">
      <c r="A12" s="12" t="s">
        <v>13</v>
      </c>
      <c r="B12" s="67"/>
      <c r="C12" s="67"/>
      <c r="D12" s="67"/>
      <c r="E12" s="10">
        <f>E22+E29+E40+E48+E54+E63+E66+E71</f>
        <v>5999270.3823662959</v>
      </c>
      <c r="F12" s="10">
        <f>F22+F29+F40+F48+F54+F63+F66+F71</f>
        <v>-99034.288883807996</v>
      </c>
      <c r="G12" s="10">
        <f>G22+G29+G40+G48+G54+G63+G66+G71</f>
        <v>2600000</v>
      </c>
      <c r="H12" s="10">
        <f t="shared" si="6"/>
        <v>8500236.0934824869</v>
      </c>
      <c r="I12" s="10">
        <f>I22+I29+I40+I48+I54+I63+I66+I71</f>
        <v>0</v>
      </c>
      <c r="J12" s="10">
        <f t="shared" si="8"/>
        <v>8500236.0934824869</v>
      </c>
      <c r="K12" s="10">
        <f>K22+K29+K40+K48+K54+K63+K66+K71</f>
        <v>-50295</v>
      </c>
      <c r="L12" s="10">
        <f>L22+L29+L40+L48+L54+L63+L66+L71</f>
        <v>814095</v>
      </c>
      <c r="M12" s="10">
        <f t="shared" si="10"/>
        <v>9264036.0934824869</v>
      </c>
      <c r="N12" s="10">
        <f>N22+N29+N40+N48+N54+N63+N66+N71+N34</f>
        <v>-217468.00020000001</v>
      </c>
      <c r="O12" s="10">
        <f>O22+O29+O40+O48+O54+O63+O66+O71+O34</f>
        <v>-2514491</v>
      </c>
      <c r="P12" s="10">
        <f t="shared" si="13"/>
        <v>6532077.0932824872</v>
      </c>
    </row>
    <row r="13" spans="1:19" ht="15.6" x14ac:dyDescent="0.3">
      <c r="A13" s="12" t="s">
        <v>14</v>
      </c>
      <c r="B13" s="67"/>
      <c r="C13" s="67"/>
      <c r="D13" s="67"/>
      <c r="E13" s="10">
        <f>E26+E31+E41+E49+E55+E72+E83</f>
        <v>12460917.869509663</v>
      </c>
      <c r="F13" s="10">
        <f>F26+F31+F41+F49+F55+F72+F83</f>
        <v>-185864.18693452899</v>
      </c>
      <c r="G13" s="10">
        <f>G26+G31+G41+G49+G55+G72+G83</f>
        <v>3500000</v>
      </c>
      <c r="H13" s="10">
        <f t="shared" si="6"/>
        <v>15775053.682575135</v>
      </c>
      <c r="I13" s="10">
        <f>I26+I31+I41+I49+I55+I72+I83</f>
        <v>0</v>
      </c>
      <c r="J13" s="10">
        <f t="shared" si="8"/>
        <v>15775053.682575135</v>
      </c>
      <c r="K13" s="10">
        <f>K26+K31+K41+K49+K55+K72+K83+K58</f>
        <v>-365505</v>
      </c>
      <c r="L13" s="10">
        <f>L26+L31+L41+L49+L55+L72+L83+L58</f>
        <v>652564</v>
      </c>
      <c r="M13" s="10">
        <f t="shared" si="10"/>
        <v>16062112.682575135</v>
      </c>
      <c r="N13" s="10">
        <f>N26+N31+N41+N49+N55+N72+N83+N58+N35</f>
        <v>-2351794.0011</v>
      </c>
      <c r="O13" s="10">
        <f>O26+O31+O41+O49+O55+O72+O83+O58+O35</f>
        <v>-1391054</v>
      </c>
      <c r="P13" s="10">
        <f t="shared" si="13"/>
        <v>12319264.681475135</v>
      </c>
    </row>
    <row r="14" spans="1:19" ht="15.6" x14ac:dyDescent="0.3">
      <c r="A14" s="12" t="s">
        <v>15</v>
      </c>
      <c r="B14" s="66"/>
      <c r="C14" s="66"/>
      <c r="D14" s="66"/>
      <c r="E14" s="10">
        <f>E23+E27+E42+E50+E56+E73</f>
        <v>7617496.703710705</v>
      </c>
      <c r="F14" s="10">
        <f>F23+F27+F42+F50+F56+F73</f>
        <v>338787.63780592999</v>
      </c>
      <c r="G14" s="10">
        <f>G23+G27+G42+G50+G56+G73</f>
        <v>2100000</v>
      </c>
      <c r="H14" s="10">
        <f t="shared" si="6"/>
        <v>10056284.341516636</v>
      </c>
      <c r="I14" s="10">
        <f>I23+I27+I42+I50+I56+I73</f>
        <v>0</v>
      </c>
      <c r="J14" s="10">
        <f t="shared" si="8"/>
        <v>10056284.341516636</v>
      </c>
      <c r="K14" s="10">
        <f>K23+K27+K42+K50+K56+K73</f>
        <v>0</v>
      </c>
      <c r="L14" s="10">
        <f>L23+L27+L42+L50+L56+L73</f>
        <v>401788</v>
      </c>
      <c r="M14" s="10">
        <f t="shared" si="10"/>
        <v>10458072.341516636</v>
      </c>
      <c r="N14" s="10">
        <f>N23+N27+N42+N50+N56+N73</f>
        <v>-1139827.0005999999</v>
      </c>
      <c r="O14" s="10">
        <f>O23+O27+O42+O50+O56+O73</f>
        <v>0</v>
      </c>
      <c r="P14" s="10">
        <f t="shared" si="13"/>
        <v>9318245.3409166373</v>
      </c>
    </row>
    <row r="15" spans="1:19" ht="15.6" x14ac:dyDescent="0.3">
      <c r="A15" s="13" t="s">
        <v>16</v>
      </c>
      <c r="B15" s="8"/>
      <c r="C15" s="8"/>
      <c r="D15" s="8"/>
      <c r="E15" s="3">
        <f>E76+E77+E78+E93+E108</f>
        <v>2107661.7669104505</v>
      </c>
      <c r="F15" s="3">
        <f t="shared" ref="F15:G15" si="23">F76+F77+F78+F93+F108</f>
        <v>0</v>
      </c>
      <c r="G15" s="3">
        <f t="shared" si="23"/>
        <v>0</v>
      </c>
      <c r="H15" s="3">
        <f t="shared" si="6"/>
        <v>2107661.7669104505</v>
      </c>
      <c r="I15" s="3">
        <f t="shared" ref="I15" si="24">I76+I77+I78+I93+I108</f>
        <v>0</v>
      </c>
      <c r="J15" s="3">
        <f t="shared" si="8"/>
        <v>2107661.7669104505</v>
      </c>
      <c r="K15" s="3">
        <f t="shared" ref="K15:L15" si="25">K76+K77+K78+K93+K108</f>
        <v>0</v>
      </c>
      <c r="L15" s="3">
        <f t="shared" si="25"/>
        <v>0</v>
      </c>
      <c r="M15" s="3">
        <f t="shared" si="10"/>
        <v>2107661.7669104505</v>
      </c>
      <c r="N15" s="3">
        <f t="shared" ref="N15" si="26">N76+N77+N78+N93+N108</f>
        <v>0</v>
      </c>
      <c r="O15" s="3">
        <f t="shared" ref="O15" si="27">O76+O77+O78+O93+O108</f>
        <v>-429610</v>
      </c>
      <c r="P15" s="3">
        <f t="shared" si="13"/>
        <v>1678051.7669104505</v>
      </c>
    </row>
    <row r="16" spans="1:19" ht="15.6" x14ac:dyDescent="0.3">
      <c r="A16" s="12" t="s">
        <v>17</v>
      </c>
      <c r="B16" s="8"/>
      <c r="C16" s="8"/>
      <c r="D16" s="8"/>
      <c r="E16" s="10">
        <f>E79+E110</f>
        <v>74773</v>
      </c>
      <c r="F16" s="10">
        <f t="shared" ref="F16:G16" si="28">F79+F110</f>
        <v>-10490</v>
      </c>
      <c r="G16" s="10">
        <f t="shared" si="28"/>
        <v>0</v>
      </c>
      <c r="H16" s="10">
        <f t="shared" si="6"/>
        <v>64283</v>
      </c>
      <c r="I16" s="10">
        <f t="shared" ref="I16" si="29">I79+I110</f>
        <v>0</v>
      </c>
      <c r="J16" s="10">
        <f t="shared" si="8"/>
        <v>64283</v>
      </c>
      <c r="K16" s="10">
        <f t="shared" ref="K16:L16" si="30">K79+K110</f>
        <v>-13750</v>
      </c>
      <c r="L16" s="10">
        <f t="shared" si="30"/>
        <v>58290</v>
      </c>
      <c r="M16" s="10">
        <f t="shared" si="10"/>
        <v>108823</v>
      </c>
      <c r="N16" s="10">
        <f t="shared" ref="N16" si="31">N79+N110</f>
        <v>0</v>
      </c>
      <c r="O16" s="10">
        <f t="shared" ref="O16" si="32">O79+O110</f>
        <v>0</v>
      </c>
      <c r="P16" s="10">
        <f t="shared" si="13"/>
        <v>108823</v>
      </c>
    </row>
    <row r="17" spans="1:16" x14ac:dyDescent="0.3">
      <c r="A17" s="38" t="s">
        <v>18</v>
      </c>
      <c r="B17" s="8"/>
      <c r="C17" s="8"/>
      <c r="D17" s="8"/>
      <c r="E17" s="5">
        <f>E79+E112</f>
        <v>16483</v>
      </c>
      <c r="F17" s="5">
        <f t="shared" ref="F17:G17" si="33">F79+F112</f>
        <v>0</v>
      </c>
      <c r="G17" s="5">
        <f t="shared" si="33"/>
        <v>0</v>
      </c>
      <c r="H17" s="5">
        <f t="shared" si="6"/>
        <v>16483</v>
      </c>
      <c r="I17" s="5">
        <f t="shared" ref="I17" si="34">I79+I112</f>
        <v>0</v>
      </c>
      <c r="J17" s="5">
        <f t="shared" si="8"/>
        <v>16483</v>
      </c>
      <c r="K17" s="5">
        <f t="shared" ref="K17:L17" si="35">K79+K112</f>
        <v>0</v>
      </c>
      <c r="L17" s="5">
        <f t="shared" si="35"/>
        <v>0</v>
      </c>
      <c r="M17" s="5">
        <f t="shared" si="10"/>
        <v>16483</v>
      </c>
      <c r="N17" s="5">
        <f t="shared" ref="N17" si="36">N79+N112</f>
        <v>0</v>
      </c>
      <c r="O17" s="5">
        <f t="shared" ref="O17" si="37">O79+O112</f>
        <v>0</v>
      </c>
      <c r="P17" s="5">
        <f t="shared" si="13"/>
        <v>16483</v>
      </c>
    </row>
    <row r="18" spans="1:16" ht="17.399999999999999" x14ac:dyDescent="0.35">
      <c r="A18" s="11"/>
      <c r="B18" s="8"/>
      <c r="C18" s="8"/>
      <c r="D18" s="8"/>
      <c r="E18" s="10"/>
      <c r="F18" s="10"/>
      <c r="G18" s="10"/>
      <c r="H18" s="10">
        <f t="shared" si="6"/>
        <v>0</v>
      </c>
      <c r="I18" s="10"/>
      <c r="J18" s="10">
        <f t="shared" si="8"/>
        <v>0</v>
      </c>
      <c r="K18" s="10"/>
      <c r="L18" s="10"/>
      <c r="M18" s="10">
        <f t="shared" si="10"/>
        <v>0</v>
      </c>
      <c r="N18" s="10"/>
      <c r="O18" s="10"/>
      <c r="P18" s="10">
        <f t="shared" si="13"/>
        <v>0</v>
      </c>
    </row>
    <row r="19" spans="1:16" x14ac:dyDescent="0.3">
      <c r="A19" s="14" t="s">
        <v>19</v>
      </c>
      <c r="B19" s="15"/>
      <c r="C19" s="16"/>
      <c r="D19" s="17"/>
      <c r="E19" s="18">
        <f>E20+E24+E28+E30</f>
        <v>8851932</v>
      </c>
      <c r="F19" s="18">
        <f t="shared" ref="F19:G19" si="38">F20+F24+F28+F30</f>
        <v>491172</v>
      </c>
      <c r="G19" s="18">
        <f t="shared" si="38"/>
        <v>0</v>
      </c>
      <c r="H19" s="18">
        <f t="shared" si="6"/>
        <v>9343104</v>
      </c>
      <c r="I19" s="18">
        <f t="shared" ref="I19" si="39">I20+I24+I28+I30</f>
        <v>170281</v>
      </c>
      <c r="J19" s="18">
        <f t="shared" si="8"/>
        <v>9513385</v>
      </c>
      <c r="K19" s="18">
        <f t="shared" ref="K19:L19" si="40">K20+K24+K28+K30</f>
        <v>0</v>
      </c>
      <c r="L19" s="18">
        <f t="shared" si="40"/>
        <v>0</v>
      </c>
      <c r="M19" s="18">
        <f t="shared" si="10"/>
        <v>9513385</v>
      </c>
      <c r="N19" s="18">
        <f t="shared" ref="N19:O19" si="41">N20+N24+N28+N30</f>
        <v>5500</v>
      </c>
      <c r="O19" s="18">
        <f t="shared" si="41"/>
        <v>0</v>
      </c>
      <c r="P19" s="18">
        <f t="shared" si="13"/>
        <v>9518885</v>
      </c>
    </row>
    <row r="20" spans="1:16" x14ac:dyDescent="0.3">
      <c r="A20" s="19" t="s">
        <v>20</v>
      </c>
      <c r="B20" s="2">
        <v>20</v>
      </c>
      <c r="C20" s="2">
        <v>41</v>
      </c>
      <c r="D20" s="20"/>
      <c r="E20" s="21">
        <f>E21+E22+E23</f>
        <v>28600</v>
      </c>
      <c r="F20" s="21">
        <f t="shared" ref="F20:G20" si="42">F21+F22+F23</f>
        <v>0</v>
      </c>
      <c r="G20" s="21">
        <f t="shared" si="42"/>
        <v>0</v>
      </c>
      <c r="H20" s="21">
        <f t="shared" si="6"/>
        <v>28600</v>
      </c>
      <c r="I20" s="21">
        <f t="shared" ref="I20" si="43">I21+I22+I23</f>
        <v>15000</v>
      </c>
      <c r="J20" s="21">
        <f t="shared" si="8"/>
        <v>43600</v>
      </c>
      <c r="K20" s="21">
        <f t="shared" ref="K20:L20" si="44">K21+K22+K23</f>
        <v>0</v>
      </c>
      <c r="L20" s="21">
        <f t="shared" si="44"/>
        <v>0</v>
      </c>
      <c r="M20" s="21">
        <f t="shared" si="10"/>
        <v>43600</v>
      </c>
      <c r="N20" s="21">
        <f t="shared" ref="N20:O20" si="45">N21+N22+N23</f>
        <v>0</v>
      </c>
      <c r="O20" s="21">
        <f t="shared" si="45"/>
        <v>0</v>
      </c>
      <c r="P20" s="21">
        <f t="shared" si="13"/>
        <v>43600</v>
      </c>
    </row>
    <row r="21" spans="1:16" x14ac:dyDescent="0.3">
      <c r="A21" s="22" t="s">
        <v>21</v>
      </c>
      <c r="B21" s="2"/>
      <c r="C21" s="23"/>
      <c r="D21" s="20"/>
      <c r="E21" s="24">
        <v>1600</v>
      </c>
      <c r="F21" s="24"/>
      <c r="G21" s="24"/>
      <c r="H21" s="24">
        <f t="shared" si="6"/>
        <v>1600</v>
      </c>
      <c r="I21" s="24"/>
      <c r="J21" s="24">
        <f t="shared" si="8"/>
        <v>1600</v>
      </c>
      <c r="K21" s="24"/>
      <c r="L21" s="24"/>
      <c r="M21" s="24">
        <f t="shared" si="10"/>
        <v>1600</v>
      </c>
      <c r="N21" s="24"/>
      <c r="O21" s="24"/>
      <c r="P21" s="24">
        <f t="shared" si="13"/>
        <v>1600</v>
      </c>
    </row>
    <row r="22" spans="1:16" x14ac:dyDescent="0.3">
      <c r="A22" s="22" t="s">
        <v>53</v>
      </c>
      <c r="B22" s="2"/>
      <c r="C22" s="23"/>
      <c r="D22" s="20"/>
      <c r="E22" s="24">
        <v>21000</v>
      </c>
      <c r="F22" s="24"/>
      <c r="G22" s="24"/>
      <c r="H22" s="24">
        <f t="shared" si="6"/>
        <v>21000</v>
      </c>
      <c r="I22" s="24"/>
      <c r="J22" s="24">
        <f t="shared" si="8"/>
        <v>21000</v>
      </c>
      <c r="K22" s="24"/>
      <c r="L22" s="24"/>
      <c r="M22" s="24">
        <f t="shared" si="10"/>
        <v>21000</v>
      </c>
      <c r="N22" s="24"/>
      <c r="O22" s="24"/>
      <c r="P22" s="24">
        <f t="shared" si="13"/>
        <v>21000</v>
      </c>
    </row>
    <row r="23" spans="1:16" x14ac:dyDescent="0.3">
      <c r="A23" s="22" t="s">
        <v>22</v>
      </c>
      <c r="B23" s="2"/>
      <c r="C23" s="23"/>
      <c r="D23" s="20"/>
      <c r="E23" s="24">
        <v>6000</v>
      </c>
      <c r="F23" s="24"/>
      <c r="G23" s="24"/>
      <c r="H23" s="24">
        <f t="shared" si="6"/>
        <v>6000</v>
      </c>
      <c r="I23" s="24">
        <v>15000</v>
      </c>
      <c r="J23" s="24">
        <f t="shared" si="8"/>
        <v>21000</v>
      </c>
      <c r="K23" s="24"/>
      <c r="L23" s="24"/>
      <c r="M23" s="24">
        <f t="shared" si="10"/>
        <v>21000</v>
      </c>
      <c r="N23" s="24"/>
      <c r="O23" s="24"/>
      <c r="P23" s="24">
        <f t="shared" si="13"/>
        <v>21000</v>
      </c>
    </row>
    <row r="24" spans="1:16" x14ac:dyDescent="0.3">
      <c r="A24" s="19" t="s">
        <v>23</v>
      </c>
      <c r="B24" s="2">
        <v>20</v>
      </c>
      <c r="C24" s="2">
        <v>45</v>
      </c>
      <c r="D24" s="20"/>
      <c r="E24" s="21">
        <f>E25+E26+E27</f>
        <v>2938714</v>
      </c>
      <c r="F24" s="21">
        <f>F25+F26+F27</f>
        <v>476836</v>
      </c>
      <c r="G24" s="21">
        <f t="shared" ref="G24" si="46">G25+G26+G27</f>
        <v>0</v>
      </c>
      <c r="H24" s="21">
        <f t="shared" si="6"/>
        <v>3415550</v>
      </c>
      <c r="I24" s="21">
        <f>I25+I26+I27</f>
        <v>155281</v>
      </c>
      <c r="J24" s="21">
        <f t="shared" si="8"/>
        <v>3570831</v>
      </c>
      <c r="K24" s="21">
        <f t="shared" ref="K24:L24" si="47">K25+K26+K27</f>
        <v>0</v>
      </c>
      <c r="L24" s="21">
        <f t="shared" si="47"/>
        <v>0</v>
      </c>
      <c r="M24" s="21">
        <f t="shared" si="10"/>
        <v>3570831</v>
      </c>
      <c r="N24" s="21">
        <f t="shared" ref="N24:O24" si="48">N25+N26+N27</f>
        <v>5500</v>
      </c>
      <c r="O24" s="21">
        <f t="shared" si="48"/>
        <v>0</v>
      </c>
      <c r="P24" s="21">
        <f t="shared" si="13"/>
        <v>3576331</v>
      </c>
    </row>
    <row r="25" spans="1:16" x14ac:dyDescent="0.3">
      <c r="A25" s="22" t="s">
        <v>21</v>
      </c>
      <c r="B25" s="2"/>
      <c r="C25" s="23"/>
      <c r="D25" s="20"/>
      <c r="E25" s="24">
        <v>160000</v>
      </c>
      <c r="F25" s="24">
        <v>-10000</v>
      </c>
      <c r="G25" s="24"/>
      <c r="H25" s="24">
        <f t="shared" si="6"/>
        <v>150000</v>
      </c>
      <c r="I25" s="24"/>
      <c r="J25" s="24">
        <f t="shared" si="8"/>
        <v>150000</v>
      </c>
      <c r="K25" s="24"/>
      <c r="L25" s="24"/>
      <c r="M25" s="24">
        <f t="shared" si="10"/>
        <v>150000</v>
      </c>
      <c r="N25" s="24">
        <v>-5000</v>
      </c>
      <c r="O25" s="24"/>
      <c r="P25" s="24">
        <f t="shared" si="13"/>
        <v>145000</v>
      </c>
    </row>
    <row r="26" spans="1:16" x14ac:dyDescent="0.3">
      <c r="A26" s="22" t="s">
        <v>24</v>
      </c>
      <c r="B26" s="2"/>
      <c r="C26" s="23"/>
      <c r="D26" s="20"/>
      <c r="E26" s="24">
        <v>837000</v>
      </c>
      <c r="F26" s="24">
        <v>12250</v>
      </c>
      <c r="G26" s="24"/>
      <c r="H26" s="24">
        <f t="shared" si="6"/>
        <v>849250</v>
      </c>
      <c r="I26" s="24">
        <v>155281</v>
      </c>
      <c r="J26" s="24">
        <f t="shared" si="8"/>
        <v>1004531</v>
      </c>
      <c r="K26" s="24"/>
      <c r="L26" s="24"/>
      <c r="M26" s="24">
        <f t="shared" si="10"/>
        <v>1004531</v>
      </c>
      <c r="N26" s="24">
        <v>500</v>
      </c>
      <c r="O26" s="24"/>
      <c r="P26" s="24">
        <f t="shared" si="13"/>
        <v>1005031</v>
      </c>
    </row>
    <row r="27" spans="1:16" x14ac:dyDescent="0.3">
      <c r="A27" s="22" t="s">
        <v>22</v>
      </c>
      <c r="B27" s="2"/>
      <c r="C27" s="23"/>
      <c r="D27" s="20"/>
      <c r="E27" s="24">
        <v>1941714</v>
      </c>
      <c r="F27" s="24">
        <v>474586</v>
      </c>
      <c r="G27" s="24"/>
      <c r="H27" s="24">
        <f t="shared" si="6"/>
        <v>2416300</v>
      </c>
      <c r="I27" s="24"/>
      <c r="J27" s="24">
        <f t="shared" si="8"/>
        <v>2416300</v>
      </c>
      <c r="K27" s="24"/>
      <c r="L27" s="24"/>
      <c r="M27" s="24">
        <f t="shared" si="10"/>
        <v>2416300</v>
      </c>
      <c r="N27" s="24">
        <v>10000</v>
      </c>
      <c r="O27" s="24"/>
      <c r="P27" s="24">
        <f t="shared" si="13"/>
        <v>2426300</v>
      </c>
    </row>
    <row r="28" spans="1:16" x14ac:dyDescent="0.3">
      <c r="A28" s="19" t="s">
        <v>25</v>
      </c>
      <c r="B28" s="2">
        <v>20</v>
      </c>
      <c r="C28" s="2">
        <v>45</v>
      </c>
      <c r="D28" s="2" t="s">
        <v>2</v>
      </c>
      <c r="E28" s="21">
        <f t="shared" ref="E28:O28" si="49">E29</f>
        <v>209618</v>
      </c>
      <c r="F28" s="21">
        <f t="shared" si="49"/>
        <v>14336</v>
      </c>
      <c r="G28" s="21">
        <f t="shared" si="49"/>
        <v>0</v>
      </c>
      <c r="H28" s="21">
        <f t="shared" si="6"/>
        <v>223954</v>
      </c>
      <c r="I28" s="21">
        <f t="shared" si="49"/>
        <v>0</v>
      </c>
      <c r="J28" s="21">
        <f t="shared" si="8"/>
        <v>223954</v>
      </c>
      <c r="K28" s="21">
        <f t="shared" si="49"/>
        <v>0</v>
      </c>
      <c r="L28" s="21">
        <f t="shared" si="49"/>
        <v>0</v>
      </c>
      <c r="M28" s="21">
        <f t="shared" si="10"/>
        <v>223954</v>
      </c>
      <c r="N28" s="21">
        <f t="shared" si="49"/>
        <v>0</v>
      </c>
      <c r="O28" s="21">
        <f t="shared" si="49"/>
        <v>0</v>
      </c>
      <c r="P28" s="21">
        <f t="shared" si="13"/>
        <v>223954</v>
      </c>
    </row>
    <row r="29" spans="1:16" x14ac:dyDescent="0.3">
      <c r="A29" s="22" t="s">
        <v>53</v>
      </c>
      <c r="B29" s="2"/>
      <c r="C29" s="23"/>
      <c r="D29" s="20"/>
      <c r="E29" s="24">
        <v>209618</v>
      </c>
      <c r="F29" s="24">
        <v>14336</v>
      </c>
      <c r="G29" s="24"/>
      <c r="H29" s="24">
        <f t="shared" si="6"/>
        <v>223954</v>
      </c>
      <c r="I29" s="24"/>
      <c r="J29" s="24">
        <f t="shared" si="8"/>
        <v>223954</v>
      </c>
      <c r="K29" s="24"/>
      <c r="L29" s="24"/>
      <c r="M29" s="24">
        <f t="shared" si="10"/>
        <v>223954</v>
      </c>
      <c r="N29" s="24"/>
      <c r="O29" s="24"/>
      <c r="P29" s="24">
        <f t="shared" si="13"/>
        <v>223954</v>
      </c>
    </row>
    <row r="30" spans="1:16" x14ac:dyDescent="0.3">
      <c r="A30" s="19" t="s">
        <v>26</v>
      </c>
      <c r="B30" s="2">
        <v>20</v>
      </c>
      <c r="C30" s="2">
        <v>45</v>
      </c>
      <c r="D30" s="2" t="s">
        <v>3</v>
      </c>
      <c r="E30" s="21">
        <f t="shared" ref="E30:O30" si="50">E31</f>
        <v>5675000</v>
      </c>
      <c r="F30" s="21">
        <f t="shared" si="50"/>
        <v>0</v>
      </c>
      <c r="G30" s="21">
        <f t="shared" si="50"/>
        <v>0</v>
      </c>
      <c r="H30" s="21">
        <f t="shared" si="6"/>
        <v>5675000</v>
      </c>
      <c r="I30" s="21">
        <f t="shared" si="50"/>
        <v>0</v>
      </c>
      <c r="J30" s="21">
        <f t="shared" si="8"/>
        <v>5675000</v>
      </c>
      <c r="K30" s="21">
        <f t="shared" si="50"/>
        <v>0</v>
      </c>
      <c r="L30" s="21">
        <f t="shared" si="50"/>
        <v>0</v>
      </c>
      <c r="M30" s="21">
        <f t="shared" si="10"/>
        <v>5675000</v>
      </c>
      <c r="N30" s="21">
        <f t="shared" si="50"/>
        <v>0</v>
      </c>
      <c r="O30" s="21">
        <f t="shared" si="50"/>
        <v>0</v>
      </c>
      <c r="P30" s="21">
        <f t="shared" si="13"/>
        <v>5675000</v>
      </c>
    </row>
    <row r="31" spans="1:16" x14ac:dyDescent="0.3">
      <c r="A31" s="22" t="s">
        <v>24</v>
      </c>
      <c r="B31" s="2"/>
      <c r="C31" s="23"/>
      <c r="D31" s="20"/>
      <c r="E31" s="24">
        <v>5675000</v>
      </c>
      <c r="F31" s="24"/>
      <c r="G31" s="24"/>
      <c r="H31" s="24">
        <f t="shared" si="6"/>
        <v>5675000</v>
      </c>
      <c r="I31" s="24"/>
      <c r="J31" s="24">
        <f t="shared" si="8"/>
        <v>5675000</v>
      </c>
      <c r="K31" s="24"/>
      <c r="L31" s="24"/>
      <c r="M31" s="24">
        <f t="shared" si="10"/>
        <v>5675000</v>
      </c>
      <c r="N31" s="24"/>
      <c r="O31" s="24"/>
      <c r="P31" s="24">
        <f t="shared" si="13"/>
        <v>5675000</v>
      </c>
    </row>
    <row r="32" spans="1:16" x14ac:dyDescent="0.3">
      <c r="A32" s="25"/>
      <c r="B32" s="2"/>
      <c r="C32" s="26"/>
      <c r="D32" s="20"/>
      <c r="E32" s="24"/>
      <c r="F32" s="24"/>
      <c r="G32" s="24"/>
      <c r="H32" s="24">
        <f t="shared" si="6"/>
        <v>0</v>
      </c>
      <c r="I32" s="24"/>
      <c r="J32" s="24">
        <f t="shared" si="8"/>
        <v>0</v>
      </c>
      <c r="K32" s="24"/>
      <c r="L32" s="24"/>
      <c r="M32" s="24">
        <f t="shared" si="10"/>
        <v>0</v>
      </c>
      <c r="N32" s="24"/>
      <c r="O32" s="24"/>
      <c r="P32" s="24">
        <f t="shared" si="13"/>
        <v>0</v>
      </c>
    </row>
    <row r="33" spans="1:16" x14ac:dyDescent="0.3">
      <c r="A33" s="14" t="s">
        <v>46</v>
      </c>
      <c r="B33" s="20">
        <v>10</v>
      </c>
      <c r="C33" s="20">
        <v>50</v>
      </c>
      <c r="D33" s="20"/>
      <c r="E33" s="29"/>
      <c r="F33" s="29"/>
      <c r="G33" s="29"/>
      <c r="H33" s="29"/>
      <c r="I33" s="29"/>
      <c r="J33" s="29"/>
      <c r="K33" s="29"/>
      <c r="L33" s="29"/>
      <c r="M33" s="29"/>
      <c r="N33" s="29">
        <f>N34+N35</f>
        <v>294433</v>
      </c>
      <c r="O33" s="29">
        <f>O34+O35</f>
        <v>0</v>
      </c>
      <c r="P33" s="29">
        <f>M33+N33+O33</f>
        <v>294433</v>
      </c>
    </row>
    <row r="34" spans="1:16" x14ac:dyDescent="0.3">
      <c r="A34" s="30" t="s">
        <v>62</v>
      </c>
      <c r="B34" s="20"/>
      <c r="C34" s="20"/>
      <c r="D34" s="20" t="s">
        <v>63</v>
      </c>
      <c r="E34" s="24"/>
      <c r="F34" s="24"/>
      <c r="G34" s="24"/>
      <c r="H34" s="24"/>
      <c r="I34" s="24"/>
      <c r="J34" s="24"/>
      <c r="K34" s="24"/>
      <c r="L34" s="24"/>
      <c r="M34" s="24"/>
      <c r="N34" s="24">
        <v>172850</v>
      </c>
      <c r="O34" s="24"/>
      <c r="P34" s="24">
        <f>M34+N34+O34</f>
        <v>172850</v>
      </c>
    </row>
    <row r="35" spans="1:16" x14ac:dyDescent="0.3">
      <c r="A35" s="30" t="s">
        <v>24</v>
      </c>
      <c r="B35" s="20"/>
      <c r="C35" s="20"/>
      <c r="D35" s="20" t="s">
        <v>5</v>
      </c>
      <c r="E35" s="24"/>
      <c r="F35" s="24"/>
      <c r="G35" s="24"/>
      <c r="H35" s="24">
        <f>E35+F35+G35</f>
        <v>0</v>
      </c>
      <c r="I35" s="24"/>
      <c r="J35" s="24">
        <f>H35+I35</f>
        <v>0</v>
      </c>
      <c r="K35" s="24"/>
      <c r="L35" s="24"/>
      <c r="M35" s="24">
        <f>J35+K35+L35</f>
        <v>0</v>
      </c>
      <c r="N35" s="24">
        <v>121583</v>
      </c>
      <c r="O35" s="24"/>
      <c r="P35" s="24">
        <f>M35+N35+O35</f>
        <v>121583</v>
      </c>
    </row>
    <row r="36" spans="1:16" x14ac:dyDescent="0.3">
      <c r="A36" s="25"/>
      <c r="B36" s="2"/>
      <c r="C36" s="26"/>
      <c r="D36" s="20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</row>
    <row r="37" spans="1:16" x14ac:dyDescent="0.3">
      <c r="A37" s="14" t="s">
        <v>27</v>
      </c>
      <c r="B37" s="27">
        <v>20</v>
      </c>
      <c r="C37" s="27">
        <v>50</v>
      </c>
      <c r="D37" s="28"/>
      <c r="E37" s="29">
        <f>E38+E39+E40+E41+E42</f>
        <v>10753910.426654978</v>
      </c>
      <c r="F37" s="29">
        <f t="shared" ref="F37:G37" si="51">F38+F39+F40+F41+F42</f>
        <v>0</v>
      </c>
      <c r="G37" s="29">
        <f t="shared" si="51"/>
        <v>0</v>
      </c>
      <c r="H37" s="29">
        <f t="shared" si="6"/>
        <v>10753910.426654978</v>
      </c>
      <c r="I37" s="29">
        <f t="shared" ref="I37" si="52">I38+I39+I40+I41+I42</f>
        <v>0</v>
      </c>
      <c r="J37" s="29">
        <f t="shared" si="8"/>
        <v>10753910.426654978</v>
      </c>
      <c r="K37" s="29">
        <f t="shared" ref="K37:L37" si="53">K38+K39+K40+K41+K42</f>
        <v>0</v>
      </c>
      <c r="L37" s="29">
        <f t="shared" si="53"/>
        <v>0</v>
      </c>
      <c r="M37" s="29">
        <f t="shared" si="10"/>
        <v>10753910.426654978</v>
      </c>
      <c r="N37" s="29">
        <f t="shared" ref="N37:O37" si="54">N38+N39+N40+N41+N42</f>
        <v>-69856.001200000115</v>
      </c>
      <c r="O37" s="29">
        <f t="shared" si="54"/>
        <v>0</v>
      </c>
      <c r="P37" s="29">
        <f t="shared" si="13"/>
        <v>10684054.425454978</v>
      </c>
    </row>
    <row r="38" spans="1:16" x14ac:dyDescent="0.3">
      <c r="A38" s="30" t="s">
        <v>28</v>
      </c>
      <c r="B38" s="20"/>
      <c r="C38" s="20"/>
      <c r="D38" s="20"/>
      <c r="E38" s="24">
        <v>378321.76760873367</v>
      </c>
      <c r="F38" s="24"/>
      <c r="G38" s="24"/>
      <c r="H38" s="24">
        <f t="shared" si="6"/>
        <v>378321.76760873367</v>
      </c>
      <c r="I38" s="24"/>
      <c r="J38" s="24">
        <f t="shared" si="8"/>
        <v>378321.76760873367</v>
      </c>
      <c r="K38" s="24"/>
      <c r="L38" s="24"/>
      <c r="M38" s="24">
        <f t="shared" si="10"/>
        <v>378321.76760873367</v>
      </c>
      <c r="N38" s="24">
        <v>-80102.000100000005</v>
      </c>
      <c r="O38" s="24"/>
      <c r="P38" s="24">
        <f t="shared" si="13"/>
        <v>298219.76750873367</v>
      </c>
    </row>
    <row r="39" spans="1:16" x14ac:dyDescent="0.3">
      <c r="A39" s="30" t="s">
        <v>21</v>
      </c>
      <c r="B39" s="20"/>
      <c r="C39" s="20"/>
      <c r="D39" s="20"/>
      <c r="E39" s="24">
        <v>863420.46465243865</v>
      </c>
      <c r="F39" s="24"/>
      <c r="G39" s="24"/>
      <c r="H39" s="24">
        <f t="shared" si="6"/>
        <v>863420.46465243865</v>
      </c>
      <c r="I39" s="24"/>
      <c r="J39" s="24">
        <f t="shared" si="8"/>
        <v>863420.46465243865</v>
      </c>
      <c r="K39" s="24"/>
      <c r="L39" s="24"/>
      <c r="M39" s="24">
        <f t="shared" si="10"/>
        <v>863420.46465243865</v>
      </c>
      <c r="N39" s="24">
        <v>920000</v>
      </c>
      <c r="O39" s="24"/>
      <c r="P39" s="24">
        <f t="shared" si="13"/>
        <v>1783420.4646524386</v>
      </c>
    </row>
    <row r="40" spans="1:16" x14ac:dyDescent="0.3">
      <c r="A40" s="30" t="s">
        <v>53</v>
      </c>
      <c r="B40" s="20"/>
      <c r="C40" s="20"/>
      <c r="D40" s="20"/>
      <c r="E40" s="24">
        <v>2332974.077196673</v>
      </c>
      <c r="F40" s="24"/>
      <c r="G40" s="24"/>
      <c r="H40" s="24">
        <f t="shared" si="6"/>
        <v>2332974.077196673</v>
      </c>
      <c r="I40" s="24"/>
      <c r="J40" s="24">
        <f t="shared" si="8"/>
        <v>2332974.077196673</v>
      </c>
      <c r="K40" s="24"/>
      <c r="L40" s="24"/>
      <c r="M40" s="24">
        <f t="shared" si="10"/>
        <v>2332974.077196673</v>
      </c>
      <c r="N40" s="24">
        <v>-281879.00020000001</v>
      </c>
      <c r="O40" s="24"/>
      <c r="P40" s="24">
        <f t="shared" si="13"/>
        <v>2051095.0769966729</v>
      </c>
    </row>
    <row r="41" spans="1:16" x14ac:dyDescent="0.3">
      <c r="A41" s="30" t="s">
        <v>24</v>
      </c>
      <c r="B41" s="20"/>
      <c r="C41" s="20"/>
      <c r="D41" s="20"/>
      <c r="E41" s="24">
        <v>3174380.9833465787</v>
      </c>
      <c r="F41" s="24"/>
      <c r="G41" s="24"/>
      <c r="H41" s="24">
        <f t="shared" si="6"/>
        <v>3174380.9833465787</v>
      </c>
      <c r="I41" s="24"/>
      <c r="J41" s="24">
        <f t="shared" si="8"/>
        <v>3174380.9833465787</v>
      </c>
      <c r="K41" s="24"/>
      <c r="L41" s="24"/>
      <c r="M41" s="24">
        <f t="shared" si="10"/>
        <v>3174380.9833465787</v>
      </c>
      <c r="N41" s="24">
        <v>-142000.0006</v>
      </c>
      <c r="O41" s="24"/>
      <c r="P41" s="24">
        <f t="shared" si="13"/>
        <v>3032380.9827465788</v>
      </c>
    </row>
    <row r="42" spans="1:16" x14ac:dyDescent="0.3">
      <c r="A42" s="30" t="s">
        <v>22</v>
      </c>
      <c r="B42" s="20"/>
      <c r="C42" s="20"/>
      <c r="D42" s="20"/>
      <c r="E42" s="24">
        <v>4004813.133850554</v>
      </c>
      <c r="F42" s="24"/>
      <c r="G42" s="24"/>
      <c r="H42" s="24">
        <f t="shared" si="6"/>
        <v>4004813.133850554</v>
      </c>
      <c r="I42" s="24"/>
      <c r="J42" s="24">
        <f t="shared" si="8"/>
        <v>4004813.133850554</v>
      </c>
      <c r="K42" s="24"/>
      <c r="L42" s="24"/>
      <c r="M42" s="24">
        <f t="shared" si="10"/>
        <v>4004813.133850554</v>
      </c>
      <c r="N42" s="24">
        <v>-485875.00030000001</v>
      </c>
      <c r="O42" s="24"/>
      <c r="P42" s="24">
        <f t="shared" si="13"/>
        <v>3518938.133550554</v>
      </c>
    </row>
    <row r="43" spans="1:16" x14ac:dyDescent="0.3">
      <c r="A43" s="30"/>
      <c r="B43" s="20"/>
      <c r="C43" s="20"/>
      <c r="D43" s="20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>
        <f t="shared" si="13"/>
        <v>0</v>
      </c>
    </row>
    <row r="44" spans="1:16" x14ac:dyDescent="0.3">
      <c r="A44" s="31" t="s">
        <v>29</v>
      </c>
      <c r="B44" s="28"/>
      <c r="C44" s="28"/>
      <c r="D44" s="28"/>
      <c r="E44" s="29">
        <f>E45+E51</f>
        <v>5328169.6850222647</v>
      </c>
      <c r="F44" s="29">
        <f t="shared" ref="F44:G44" si="55">F45+F51</f>
        <v>-491172.00002000027</v>
      </c>
      <c r="G44" s="29">
        <f t="shared" si="55"/>
        <v>8200000</v>
      </c>
      <c r="H44" s="29">
        <f t="shared" si="6"/>
        <v>13036997.685002264</v>
      </c>
      <c r="I44" s="29">
        <f t="shared" ref="I44" si="56">I45+I51</f>
        <v>-170281</v>
      </c>
      <c r="J44" s="29">
        <f t="shared" si="8"/>
        <v>12866716.685002264</v>
      </c>
      <c r="K44" s="29">
        <f>K45+K51+K57</f>
        <v>-393786</v>
      </c>
      <c r="L44" s="29">
        <f>L45+L51+L57</f>
        <v>3079934</v>
      </c>
      <c r="M44" s="29">
        <f t="shared" si="10"/>
        <v>15552864.685002264</v>
      </c>
      <c r="N44" s="29">
        <f>N45+N51+N57</f>
        <v>-4273312.6010999996</v>
      </c>
      <c r="O44" s="29">
        <f>O45+O51+O57</f>
        <v>-3905545</v>
      </c>
      <c r="P44" s="29">
        <f t="shared" si="13"/>
        <v>7374007.083902264</v>
      </c>
    </row>
    <row r="45" spans="1:16" x14ac:dyDescent="0.3">
      <c r="A45" s="19" t="s">
        <v>30</v>
      </c>
      <c r="B45" s="2">
        <v>20</v>
      </c>
      <c r="C45" s="2">
        <v>55</v>
      </c>
      <c r="D45" s="20"/>
      <c r="E45" s="21">
        <f>E46+E47+E48+E49+E50</f>
        <v>4376575.8304300103</v>
      </c>
      <c r="F45" s="21">
        <f t="shared" ref="F45:G45" si="57">F46+F47+F48+F49+F50</f>
        <v>-491172.00002000027</v>
      </c>
      <c r="G45" s="21">
        <f t="shared" si="57"/>
        <v>8200000</v>
      </c>
      <c r="H45" s="21">
        <f t="shared" si="6"/>
        <v>12085403.830410011</v>
      </c>
      <c r="I45" s="21">
        <f t="shared" ref="I45" si="58">I46+I47+I48+I49+I50</f>
        <v>-170281</v>
      </c>
      <c r="J45" s="21">
        <f t="shared" si="8"/>
        <v>11915122.830410011</v>
      </c>
      <c r="K45" s="21">
        <f t="shared" ref="K45:L45" si="59">K46+K47+K48+K49+K50</f>
        <v>-393786</v>
      </c>
      <c r="L45" s="21">
        <f t="shared" si="59"/>
        <v>3005675</v>
      </c>
      <c r="M45" s="21">
        <f t="shared" si="10"/>
        <v>14527011.830410011</v>
      </c>
      <c r="N45" s="21">
        <f t="shared" ref="N45:O45" si="60">N46+N47+N48+N49+N50</f>
        <v>-4273312.6010999996</v>
      </c>
      <c r="O45" s="21">
        <f t="shared" si="60"/>
        <v>-3905545</v>
      </c>
      <c r="P45" s="21">
        <f t="shared" si="13"/>
        <v>6348154.2293100115</v>
      </c>
    </row>
    <row r="46" spans="1:16" x14ac:dyDescent="0.3">
      <c r="A46" s="22" t="s">
        <v>28</v>
      </c>
      <c r="B46" s="20"/>
      <c r="C46" s="20"/>
      <c r="D46" s="20"/>
      <c r="E46" s="24">
        <v>162073.35297356412</v>
      </c>
      <c r="F46" s="24">
        <v>-18189.081147978501</v>
      </c>
      <c r="G46" s="24"/>
      <c r="H46" s="24">
        <f t="shared" si="6"/>
        <v>143884.27182558563</v>
      </c>
      <c r="I46" s="24"/>
      <c r="J46" s="24">
        <f t="shared" si="8"/>
        <v>143884.27182558563</v>
      </c>
      <c r="K46" s="24"/>
      <c r="L46" s="24">
        <v>224351</v>
      </c>
      <c r="M46" s="24">
        <f t="shared" si="10"/>
        <v>368235.27182558563</v>
      </c>
      <c r="N46" s="24">
        <v>-150794.0001</v>
      </c>
      <c r="O46" s="24"/>
      <c r="P46" s="24">
        <f t="shared" si="13"/>
        <v>217441.27172558563</v>
      </c>
    </row>
    <row r="47" spans="1:16" x14ac:dyDescent="0.3">
      <c r="A47" s="22" t="s">
        <v>21</v>
      </c>
      <c r="B47" s="20"/>
      <c r="C47" s="20"/>
      <c r="D47" s="20"/>
      <c r="E47" s="24">
        <v>228999.92818342047</v>
      </c>
      <c r="F47" s="24">
        <v>-25700.080859614802</v>
      </c>
      <c r="G47" s="24"/>
      <c r="H47" s="24">
        <f t="shared" si="6"/>
        <v>203299.84732380568</v>
      </c>
      <c r="I47" s="24"/>
      <c r="J47" s="24">
        <f t="shared" si="8"/>
        <v>203299.84732380568</v>
      </c>
      <c r="K47" s="24"/>
      <c r="L47" s="24">
        <v>1010056</v>
      </c>
      <c r="M47" s="24">
        <f t="shared" si="10"/>
        <v>1213355.8473238056</v>
      </c>
      <c r="N47" s="24">
        <v>-1139833.6002</v>
      </c>
      <c r="O47" s="24"/>
      <c r="P47" s="24">
        <f t="shared" si="13"/>
        <v>73522.247123805573</v>
      </c>
    </row>
    <row r="48" spans="1:16" x14ac:dyDescent="0.3">
      <c r="A48" s="22" t="s">
        <v>53</v>
      </c>
      <c r="B48" s="20"/>
      <c r="C48" s="20"/>
      <c r="D48" s="20"/>
      <c r="E48" s="24">
        <v>1010183.1256617623</v>
      </c>
      <c r="F48" s="24">
        <v>-113370.288883808</v>
      </c>
      <c r="G48" s="24">
        <v>2600000</v>
      </c>
      <c r="H48" s="24">
        <f t="shared" si="6"/>
        <v>3496812.8367779544</v>
      </c>
      <c r="I48" s="24"/>
      <c r="J48" s="24">
        <f t="shared" si="8"/>
        <v>3496812.8367779544</v>
      </c>
      <c r="K48" s="24">
        <v>-50295</v>
      </c>
      <c r="L48" s="24">
        <v>814095</v>
      </c>
      <c r="M48" s="24">
        <f t="shared" si="10"/>
        <v>4260612.8367779544</v>
      </c>
      <c r="N48" s="24">
        <f>45956-154395</f>
        <v>-108439</v>
      </c>
      <c r="O48" s="24">
        <v>-2514491</v>
      </c>
      <c r="P48" s="24">
        <f>M48+N48+O48</f>
        <v>1637682.8367779544</v>
      </c>
    </row>
    <row r="49" spans="1:16" x14ac:dyDescent="0.3">
      <c r="A49" s="22" t="s">
        <v>24</v>
      </c>
      <c r="B49" s="20"/>
      <c r="C49" s="20"/>
      <c r="D49" s="20"/>
      <c r="E49" s="24">
        <v>1765291.5112580643</v>
      </c>
      <c r="F49" s="24">
        <v>-198114.18693452899</v>
      </c>
      <c r="G49" s="24">
        <v>3500000</v>
      </c>
      <c r="H49" s="24">
        <f t="shared" si="6"/>
        <v>5067177.324323535</v>
      </c>
      <c r="I49" s="24">
        <v>-155281</v>
      </c>
      <c r="J49" s="24">
        <f t="shared" si="8"/>
        <v>4911896.324323535</v>
      </c>
      <c r="K49" s="24">
        <v>-343491</v>
      </c>
      <c r="L49" s="24">
        <v>555385</v>
      </c>
      <c r="M49" s="24">
        <f>J49+K49+L49</f>
        <v>5123790.324323535</v>
      </c>
      <c r="N49" s="24">
        <v>-2210294.0005000001</v>
      </c>
      <c r="O49" s="24">
        <v>-1391054</v>
      </c>
      <c r="P49" s="24">
        <f>M49+N49+O49</f>
        <v>1522442.3238235349</v>
      </c>
    </row>
    <row r="50" spans="1:16" x14ac:dyDescent="0.3">
      <c r="A50" s="22" t="s">
        <v>22</v>
      </c>
      <c r="B50" s="20"/>
      <c r="C50" s="20"/>
      <c r="D50" s="20"/>
      <c r="E50" s="24">
        <v>1210027.9123531987</v>
      </c>
      <c r="F50" s="24">
        <v>-135798.36219407001</v>
      </c>
      <c r="G50" s="24">
        <v>2100000</v>
      </c>
      <c r="H50" s="24">
        <f t="shared" si="6"/>
        <v>3174229.5501591288</v>
      </c>
      <c r="I50" s="24">
        <v>-15000</v>
      </c>
      <c r="J50" s="24">
        <f t="shared" si="8"/>
        <v>3159229.5501591288</v>
      </c>
      <c r="K50" s="24"/>
      <c r="L50" s="24">
        <v>401788</v>
      </c>
      <c r="M50" s="24">
        <f t="shared" si="10"/>
        <v>3561017.5501591288</v>
      </c>
      <c r="N50" s="24">
        <v>-663952.00029999996</v>
      </c>
      <c r="O50" s="24"/>
      <c r="P50" s="24">
        <f t="shared" ref="P50:P90" si="61">M50+N50+O50</f>
        <v>2897065.5498591289</v>
      </c>
    </row>
    <row r="51" spans="1:16" x14ac:dyDescent="0.3">
      <c r="A51" s="19" t="s">
        <v>31</v>
      </c>
      <c r="B51" s="2">
        <v>20</v>
      </c>
      <c r="C51" s="2">
        <v>55</v>
      </c>
      <c r="D51" s="2" t="s">
        <v>4</v>
      </c>
      <c r="E51" s="21">
        <f>E52+E53+E54+E55+E56</f>
        <v>951593.85459225439</v>
      </c>
      <c r="F51" s="21">
        <f t="shared" ref="F51:G51" si="62">F52+F53+F54+F55+F56</f>
        <v>0</v>
      </c>
      <c r="G51" s="21">
        <f t="shared" si="62"/>
        <v>0</v>
      </c>
      <c r="H51" s="21">
        <f t="shared" si="6"/>
        <v>951593.85459225439</v>
      </c>
      <c r="I51" s="21">
        <f t="shared" ref="I51" si="63">I52+I53+I54+I55+I56</f>
        <v>0</v>
      </c>
      <c r="J51" s="21">
        <f t="shared" si="8"/>
        <v>951593.85459225439</v>
      </c>
      <c r="K51" s="21">
        <f t="shared" ref="K51:L51" si="64">K52+K53+K54+K55+K56</f>
        <v>0</v>
      </c>
      <c r="L51" s="21">
        <f t="shared" si="64"/>
        <v>0</v>
      </c>
      <c r="M51" s="21">
        <f t="shared" si="10"/>
        <v>951593.85459225439</v>
      </c>
      <c r="N51" s="21">
        <f t="shared" ref="N51:O51" si="65">N52+N53+N54+N55+N56</f>
        <v>0</v>
      </c>
      <c r="O51" s="21">
        <f t="shared" si="65"/>
        <v>0</v>
      </c>
      <c r="P51" s="21">
        <f t="shared" si="61"/>
        <v>951593.85459225439</v>
      </c>
    </row>
    <row r="52" spans="1:16" x14ac:dyDescent="0.3">
      <c r="A52" s="22" t="s">
        <v>28</v>
      </c>
      <c r="B52" s="20"/>
      <c r="C52" s="20"/>
      <c r="D52" s="20"/>
      <c r="E52" s="24">
        <v>49921.419708530215</v>
      </c>
      <c r="F52" s="24"/>
      <c r="G52" s="24"/>
      <c r="H52" s="24">
        <f t="shared" si="6"/>
        <v>49921.419708530215</v>
      </c>
      <c r="I52" s="24"/>
      <c r="J52" s="24">
        <f t="shared" si="8"/>
        <v>49921.419708530215</v>
      </c>
      <c r="K52" s="24"/>
      <c r="L52" s="24"/>
      <c r="M52" s="24">
        <f t="shared" si="10"/>
        <v>49921.419708530215</v>
      </c>
      <c r="N52" s="24"/>
      <c r="O52" s="24"/>
      <c r="P52" s="24">
        <f t="shared" si="61"/>
        <v>49921.419708530215</v>
      </c>
    </row>
    <row r="53" spans="1:16" x14ac:dyDescent="0.3">
      <c r="A53" s="22" t="s">
        <v>21</v>
      </c>
      <c r="B53" s="20"/>
      <c r="C53" s="20"/>
      <c r="D53" s="20"/>
      <c r="E53" s="24">
        <v>49921.419708530222</v>
      </c>
      <c r="F53" s="24"/>
      <c r="G53" s="24"/>
      <c r="H53" s="24">
        <f t="shared" si="6"/>
        <v>49921.419708530222</v>
      </c>
      <c r="I53" s="24"/>
      <c r="J53" s="24">
        <f t="shared" si="8"/>
        <v>49921.419708530222</v>
      </c>
      <c r="K53" s="24"/>
      <c r="L53" s="24"/>
      <c r="M53" s="24">
        <f t="shared" si="10"/>
        <v>49921.419708530222</v>
      </c>
      <c r="N53" s="24"/>
      <c r="O53" s="24"/>
      <c r="P53" s="24">
        <f t="shared" si="61"/>
        <v>49921.419708530222</v>
      </c>
    </row>
    <row r="54" spans="1:16" x14ac:dyDescent="0.3">
      <c r="A54" s="22" t="s">
        <v>53</v>
      </c>
      <c r="B54" s="20"/>
      <c r="C54" s="20"/>
      <c r="D54" s="20"/>
      <c r="E54" s="24">
        <v>99842.839417060371</v>
      </c>
      <c r="F54" s="24"/>
      <c r="G54" s="24"/>
      <c r="H54" s="24">
        <f t="shared" si="6"/>
        <v>99842.839417060371</v>
      </c>
      <c r="I54" s="24"/>
      <c r="J54" s="24">
        <f t="shared" si="8"/>
        <v>99842.839417060371</v>
      </c>
      <c r="K54" s="24"/>
      <c r="L54" s="24"/>
      <c r="M54" s="24">
        <f t="shared" si="10"/>
        <v>99842.839417060371</v>
      </c>
      <c r="N54" s="24"/>
      <c r="O54" s="24"/>
      <c r="P54" s="24">
        <f t="shared" si="61"/>
        <v>99842.839417060371</v>
      </c>
    </row>
    <row r="55" spans="1:16" x14ac:dyDescent="0.3">
      <c r="A55" s="22" t="s">
        <v>24</v>
      </c>
      <c r="B55" s="20"/>
      <c r="C55" s="20"/>
      <c r="D55" s="20"/>
      <c r="E55" s="24">
        <v>299528.51825118141</v>
      </c>
      <c r="F55" s="24"/>
      <c r="G55" s="24"/>
      <c r="H55" s="24">
        <f t="shared" si="6"/>
        <v>299528.51825118141</v>
      </c>
      <c r="I55" s="24"/>
      <c r="J55" s="24">
        <f t="shared" si="8"/>
        <v>299528.51825118141</v>
      </c>
      <c r="K55" s="24"/>
      <c r="L55" s="24"/>
      <c r="M55" s="24">
        <f t="shared" si="10"/>
        <v>299528.51825118141</v>
      </c>
      <c r="N55" s="24"/>
      <c r="O55" s="24"/>
      <c r="P55" s="24">
        <f t="shared" si="61"/>
        <v>299528.51825118141</v>
      </c>
    </row>
    <row r="56" spans="1:16" x14ac:dyDescent="0.3">
      <c r="A56" s="22" t="s">
        <v>22</v>
      </c>
      <c r="B56" s="20"/>
      <c r="C56" s="20"/>
      <c r="D56" s="20"/>
      <c r="E56" s="24">
        <v>452379.65750695218</v>
      </c>
      <c r="F56" s="24"/>
      <c r="G56" s="24"/>
      <c r="H56" s="24">
        <f t="shared" si="6"/>
        <v>452379.65750695218</v>
      </c>
      <c r="I56" s="24"/>
      <c r="J56" s="24">
        <f t="shared" si="8"/>
        <v>452379.65750695218</v>
      </c>
      <c r="K56" s="24"/>
      <c r="L56" s="24"/>
      <c r="M56" s="24">
        <f t="shared" si="10"/>
        <v>452379.65750695218</v>
      </c>
      <c r="N56" s="24"/>
      <c r="O56" s="24"/>
      <c r="P56" s="24">
        <f t="shared" si="61"/>
        <v>452379.65750695218</v>
      </c>
    </row>
    <row r="57" spans="1:16" x14ac:dyDescent="0.3">
      <c r="A57" s="68" t="s">
        <v>59</v>
      </c>
      <c r="B57" s="20">
        <v>20</v>
      </c>
      <c r="C57" s="20">
        <v>55</v>
      </c>
      <c r="D57" s="27" t="s">
        <v>60</v>
      </c>
      <c r="E57" s="24"/>
      <c r="F57" s="24"/>
      <c r="G57" s="24"/>
      <c r="H57" s="24"/>
      <c r="I57" s="24"/>
      <c r="J57" s="24"/>
      <c r="K57" s="24">
        <f>K58</f>
        <v>0</v>
      </c>
      <c r="L57" s="24">
        <f>L58</f>
        <v>74259</v>
      </c>
      <c r="M57" s="24">
        <f t="shared" si="10"/>
        <v>74259</v>
      </c>
      <c r="N57" s="24">
        <f>N58</f>
        <v>0</v>
      </c>
      <c r="O57" s="24">
        <f>O58</f>
        <v>0</v>
      </c>
      <c r="P57" s="24">
        <f t="shared" si="61"/>
        <v>74259</v>
      </c>
    </row>
    <row r="58" spans="1:16" x14ac:dyDescent="0.3">
      <c r="A58" s="69" t="s">
        <v>24</v>
      </c>
      <c r="B58" s="20"/>
      <c r="C58" s="20"/>
      <c r="D58" s="20"/>
      <c r="E58" s="24"/>
      <c r="F58" s="24"/>
      <c r="G58" s="24"/>
      <c r="H58" s="24"/>
      <c r="I58" s="24"/>
      <c r="J58" s="24"/>
      <c r="K58" s="24"/>
      <c r="L58" s="24">
        <v>74259</v>
      </c>
      <c r="M58" s="24">
        <f t="shared" si="10"/>
        <v>74259</v>
      </c>
      <c r="N58" s="24"/>
      <c r="O58" s="24"/>
      <c r="P58" s="24">
        <f t="shared" si="61"/>
        <v>74259</v>
      </c>
    </row>
    <row r="59" spans="1:16" x14ac:dyDescent="0.3">
      <c r="A59" s="22"/>
      <c r="B59" s="20"/>
      <c r="C59" s="20"/>
      <c r="D59" s="20"/>
      <c r="E59" s="24"/>
      <c r="F59" s="24"/>
      <c r="G59" s="24"/>
      <c r="H59" s="24"/>
      <c r="I59" s="24"/>
      <c r="J59" s="24"/>
      <c r="K59" s="24"/>
      <c r="L59" s="24"/>
      <c r="M59" s="24">
        <f t="shared" si="10"/>
        <v>0</v>
      </c>
      <c r="N59" s="24"/>
      <c r="O59" s="24"/>
      <c r="P59" s="24">
        <f t="shared" si="61"/>
        <v>0</v>
      </c>
    </row>
    <row r="60" spans="1:16" x14ac:dyDescent="0.3">
      <c r="A60" s="31" t="s">
        <v>33</v>
      </c>
      <c r="B60" s="32"/>
      <c r="C60" s="32"/>
      <c r="D60" s="32"/>
      <c r="E60" s="33">
        <f>E61+E64</f>
        <v>2686991.7521771998</v>
      </c>
      <c r="F60" s="33">
        <f t="shared" ref="F60:G60" si="66">F61+F64</f>
        <v>0</v>
      </c>
      <c r="G60" s="33">
        <f t="shared" si="66"/>
        <v>0</v>
      </c>
      <c r="H60" s="33">
        <f t="shared" si="6"/>
        <v>2686991.7521771998</v>
      </c>
      <c r="I60" s="33">
        <f t="shared" ref="I60" si="67">I61+I64</f>
        <v>0</v>
      </c>
      <c r="J60" s="33">
        <f t="shared" si="8"/>
        <v>2686991.7521771998</v>
      </c>
      <c r="K60" s="33">
        <f>K61+K64</f>
        <v>0</v>
      </c>
      <c r="L60" s="33">
        <f>L61+L64</f>
        <v>0</v>
      </c>
      <c r="M60" s="33">
        <f t="shared" si="10"/>
        <v>2686991.7521771998</v>
      </c>
      <c r="N60" s="33">
        <f>N61+N64</f>
        <v>0</v>
      </c>
      <c r="O60" s="33">
        <f>O61+O64</f>
        <v>0</v>
      </c>
      <c r="P60" s="33">
        <f t="shared" si="61"/>
        <v>2686991.7521771998</v>
      </c>
    </row>
    <row r="61" spans="1:16" x14ac:dyDescent="0.3">
      <c r="A61" s="19" t="s">
        <v>27</v>
      </c>
      <c r="B61" s="2">
        <v>40</v>
      </c>
      <c r="C61" s="2">
        <v>50</v>
      </c>
      <c r="D61" s="8"/>
      <c r="E61" s="21">
        <f>E62+E63</f>
        <v>808298.3910099999</v>
      </c>
      <c r="F61" s="21">
        <f t="shared" ref="F61:G61" si="68">F62+F63</f>
        <v>0</v>
      </c>
      <c r="G61" s="21">
        <f t="shared" si="68"/>
        <v>0</v>
      </c>
      <c r="H61" s="21">
        <f t="shared" si="6"/>
        <v>808298.3910099999</v>
      </c>
      <c r="I61" s="21">
        <f t="shared" ref="I61" si="69">I62+I63</f>
        <v>0</v>
      </c>
      <c r="J61" s="21">
        <f t="shared" si="8"/>
        <v>808298.3910099999</v>
      </c>
      <c r="K61" s="21">
        <f>K62+K63</f>
        <v>0</v>
      </c>
      <c r="L61" s="21">
        <f>L62+L63</f>
        <v>0</v>
      </c>
      <c r="M61" s="21">
        <f t="shared" si="10"/>
        <v>808298.3910099999</v>
      </c>
      <c r="N61" s="21">
        <f>N62+N63</f>
        <v>0</v>
      </c>
      <c r="O61" s="21">
        <f>O62+O63</f>
        <v>0</v>
      </c>
      <c r="P61" s="21">
        <f t="shared" si="61"/>
        <v>808298.3910099999</v>
      </c>
    </row>
    <row r="62" spans="1:16" x14ac:dyDescent="0.3">
      <c r="A62" s="22" t="s">
        <v>21</v>
      </c>
      <c r="B62" s="20"/>
      <c r="C62" s="20"/>
      <c r="D62" s="8"/>
      <c r="E62" s="24">
        <v>70192.94998819998</v>
      </c>
      <c r="F62" s="24"/>
      <c r="G62" s="24"/>
      <c r="H62" s="24">
        <f t="shared" si="6"/>
        <v>70192.94998819998</v>
      </c>
      <c r="I62" s="24"/>
      <c r="J62" s="24">
        <f t="shared" si="8"/>
        <v>70192.94998819998</v>
      </c>
      <c r="K62" s="24"/>
      <c r="L62" s="24"/>
      <c r="M62" s="24">
        <f t="shared" si="10"/>
        <v>70192.94998819998</v>
      </c>
      <c r="N62" s="24"/>
      <c r="O62" s="24"/>
      <c r="P62" s="24">
        <f t="shared" si="61"/>
        <v>70192.94998819998</v>
      </c>
    </row>
    <row r="63" spans="1:16" x14ac:dyDescent="0.3">
      <c r="A63" s="22" t="s">
        <v>53</v>
      </c>
      <c r="B63" s="20"/>
      <c r="C63" s="20"/>
      <c r="D63" s="8"/>
      <c r="E63" s="24">
        <v>738105.44102179992</v>
      </c>
      <c r="F63" s="24"/>
      <c r="G63" s="24"/>
      <c r="H63" s="24">
        <f t="shared" si="6"/>
        <v>738105.44102179992</v>
      </c>
      <c r="I63" s="24"/>
      <c r="J63" s="24">
        <f t="shared" si="8"/>
        <v>738105.44102179992</v>
      </c>
      <c r="K63" s="24"/>
      <c r="L63" s="24"/>
      <c r="M63" s="24">
        <f t="shared" si="10"/>
        <v>738105.44102179992</v>
      </c>
      <c r="N63" s="24"/>
      <c r="O63" s="24"/>
      <c r="P63" s="24">
        <f t="shared" si="61"/>
        <v>738105.44102179992</v>
      </c>
    </row>
    <row r="64" spans="1:16" x14ac:dyDescent="0.3">
      <c r="A64" s="19" t="s">
        <v>32</v>
      </c>
      <c r="B64" s="2">
        <v>40</v>
      </c>
      <c r="C64" s="2">
        <v>55</v>
      </c>
      <c r="D64" s="8"/>
      <c r="E64" s="21">
        <f t="shared" ref="E64:G64" si="70">E65+E66</f>
        <v>1878693.3611671999</v>
      </c>
      <c r="F64" s="21">
        <f t="shared" si="70"/>
        <v>0</v>
      </c>
      <c r="G64" s="21">
        <f t="shared" si="70"/>
        <v>0</v>
      </c>
      <c r="H64" s="21">
        <f t="shared" si="6"/>
        <v>1878693.3611671999</v>
      </c>
      <c r="I64" s="21">
        <f t="shared" ref="I64" si="71">I65+I66</f>
        <v>0</v>
      </c>
      <c r="J64" s="21">
        <f t="shared" si="8"/>
        <v>1878693.3611671999</v>
      </c>
      <c r="K64" s="21">
        <f t="shared" ref="K64:L64" si="72">K65+K66</f>
        <v>0</v>
      </c>
      <c r="L64" s="21">
        <f t="shared" si="72"/>
        <v>0</v>
      </c>
      <c r="M64" s="21">
        <f t="shared" si="10"/>
        <v>1878693.3611671999</v>
      </c>
      <c r="N64" s="21">
        <f t="shared" ref="N64:O64" si="73">N65+N66</f>
        <v>0</v>
      </c>
      <c r="O64" s="21">
        <f t="shared" si="73"/>
        <v>0</v>
      </c>
      <c r="P64" s="21">
        <f t="shared" si="61"/>
        <v>1878693.3611671999</v>
      </c>
    </row>
    <row r="65" spans="1:16" x14ac:dyDescent="0.3">
      <c r="A65" s="22" t="s">
        <v>21</v>
      </c>
      <c r="B65" s="2"/>
      <c r="C65" s="2"/>
      <c r="D65" s="8"/>
      <c r="E65" s="24">
        <v>291229.46209819999</v>
      </c>
      <c r="F65" s="24"/>
      <c r="G65" s="24"/>
      <c r="H65" s="24">
        <f t="shared" si="6"/>
        <v>291229.46209819999</v>
      </c>
      <c r="I65" s="24"/>
      <c r="J65" s="24">
        <f t="shared" si="8"/>
        <v>291229.46209819999</v>
      </c>
      <c r="K65" s="24"/>
      <c r="L65" s="24"/>
      <c r="M65" s="24">
        <f t="shared" si="10"/>
        <v>291229.46209819999</v>
      </c>
      <c r="N65" s="24"/>
      <c r="O65" s="24"/>
      <c r="P65" s="24">
        <f t="shared" si="61"/>
        <v>291229.46209819999</v>
      </c>
    </row>
    <row r="66" spans="1:16" x14ac:dyDescent="0.3">
      <c r="A66" s="22" t="s">
        <v>53</v>
      </c>
      <c r="B66" s="2"/>
      <c r="C66" s="2"/>
      <c r="D66" s="8"/>
      <c r="E66" s="24">
        <v>1587463.899069</v>
      </c>
      <c r="F66" s="24"/>
      <c r="G66" s="24"/>
      <c r="H66" s="24">
        <f t="shared" si="6"/>
        <v>1587463.899069</v>
      </c>
      <c r="I66" s="24"/>
      <c r="J66" s="24">
        <f t="shared" si="8"/>
        <v>1587463.899069</v>
      </c>
      <c r="K66" s="24"/>
      <c r="L66" s="24"/>
      <c r="M66" s="24">
        <f t="shared" si="10"/>
        <v>1587463.899069</v>
      </c>
      <c r="N66" s="24"/>
      <c r="O66" s="24"/>
      <c r="P66" s="24">
        <f t="shared" si="61"/>
        <v>1587463.899069</v>
      </c>
    </row>
    <row r="67" spans="1:16" x14ac:dyDescent="0.3">
      <c r="A67" s="34"/>
      <c r="B67" s="2"/>
      <c r="C67" s="2"/>
      <c r="D67" s="8"/>
      <c r="E67" s="24"/>
      <c r="F67" s="24"/>
      <c r="G67" s="24"/>
      <c r="H67" s="24">
        <f t="shared" si="6"/>
        <v>0</v>
      </c>
      <c r="I67" s="24"/>
      <c r="J67" s="24">
        <f t="shared" si="8"/>
        <v>0</v>
      </c>
      <c r="K67" s="24"/>
      <c r="L67" s="24"/>
      <c r="M67" s="24">
        <f t="shared" si="10"/>
        <v>0</v>
      </c>
      <c r="N67" s="24"/>
      <c r="O67" s="24"/>
      <c r="P67" s="24">
        <f t="shared" si="61"/>
        <v>0</v>
      </c>
    </row>
    <row r="68" spans="1:16" x14ac:dyDescent="0.3">
      <c r="A68" s="31" t="s">
        <v>34</v>
      </c>
      <c r="B68" s="2">
        <v>60</v>
      </c>
      <c r="C68" s="20">
        <v>610</v>
      </c>
      <c r="D68" s="8"/>
      <c r="E68" s="29">
        <f t="shared" ref="E68:G68" si="74">E69+E70+E71+E72+E73</f>
        <v>3401</v>
      </c>
      <c r="F68" s="29">
        <f t="shared" si="74"/>
        <v>0</v>
      </c>
      <c r="G68" s="29">
        <f t="shared" si="74"/>
        <v>0</v>
      </c>
      <c r="H68" s="29">
        <f t="shared" si="6"/>
        <v>3401</v>
      </c>
      <c r="I68" s="29">
        <f t="shared" ref="I68" si="75">I69+I70+I71+I72+I73</f>
        <v>0</v>
      </c>
      <c r="J68" s="29">
        <f t="shared" si="8"/>
        <v>3401</v>
      </c>
      <c r="K68" s="29">
        <f t="shared" ref="K68:L68" si="76">K69+K70+K71+K72+K73</f>
        <v>0</v>
      </c>
      <c r="L68" s="29">
        <f t="shared" si="76"/>
        <v>0</v>
      </c>
      <c r="M68" s="29">
        <f t="shared" si="10"/>
        <v>3401</v>
      </c>
      <c r="N68" s="29">
        <f t="shared" ref="N68:O68" si="77">N69+N70+N71+N72+N73</f>
        <v>0</v>
      </c>
      <c r="O68" s="29">
        <f t="shared" si="77"/>
        <v>0</v>
      </c>
      <c r="P68" s="29">
        <f t="shared" si="61"/>
        <v>3401</v>
      </c>
    </row>
    <row r="69" spans="1:16" x14ac:dyDescent="0.3">
      <c r="A69" s="22" t="s">
        <v>28</v>
      </c>
      <c r="B69" s="2"/>
      <c r="C69" s="2"/>
      <c r="D69" s="8"/>
      <c r="E69" s="24">
        <v>41</v>
      </c>
      <c r="F69" s="24"/>
      <c r="G69" s="24"/>
      <c r="H69" s="24">
        <f t="shared" si="6"/>
        <v>41</v>
      </c>
      <c r="I69" s="24"/>
      <c r="J69" s="24">
        <f t="shared" si="8"/>
        <v>41</v>
      </c>
      <c r="K69" s="24"/>
      <c r="L69" s="24"/>
      <c r="M69" s="24">
        <f t="shared" si="10"/>
        <v>41</v>
      </c>
      <c r="N69" s="24"/>
      <c r="O69" s="24"/>
      <c r="P69" s="24">
        <f t="shared" si="61"/>
        <v>41</v>
      </c>
    </row>
    <row r="70" spans="1:16" x14ac:dyDescent="0.3">
      <c r="A70" s="22" t="s">
        <v>21</v>
      </c>
      <c r="B70" s="2"/>
      <c r="C70" s="2"/>
      <c r="D70" s="8"/>
      <c r="E70" s="24">
        <v>467</v>
      </c>
      <c r="F70" s="24"/>
      <c r="G70" s="24"/>
      <c r="H70" s="24">
        <f t="shared" si="6"/>
        <v>467</v>
      </c>
      <c r="I70" s="24"/>
      <c r="J70" s="24">
        <f t="shared" si="8"/>
        <v>467</v>
      </c>
      <c r="K70" s="24"/>
      <c r="L70" s="24"/>
      <c r="M70" s="24">
        <f t="shared" si="10"/>
        <v>467</v>
      </c>
      <c r="N70" s="24"/>
      <c r="O70" s="24"/>
      <c r="P70" s="24">
        <f t="shared" si="61"/>
        <v>467</v>
      </c>
    </row>
    <row r="71" spans="1:16" x14ac:dyDescent="0.3">
      <c r="A71" s="22" t="s">
        <v>53</v>
      </c>
      <c r="B71" s="2"/>
      <c r="C71" s="2"/>
      <c r="D71" s="8"/>
      <c r="E71" s="24">
        <v>83</v>
      </c>
      <c r="F71" s="24"/>
      <c r="G71" s="24"/>
      <c r="H71" s="24">
        <f t="shared" si="6"/>
        <v>83</v>
      </c>
      <c r="I71" s="24"/>
      <c r="J71" s="24">
        <f t="shared" si="8"/>
        <v>83</v>
      </c>
      <c r="K71" s="24"/>
      <c r="L71" s="24"/>
      <c r="M71" s="24">
        <f t="shared" si="10"/>
        <v>83</v>
      </c>
      <c r="N71" s="24"/>
      <c r="O71" s="24"/>
      <c r="P71" s="24">
        <f t="shared" si="61"/>
        <v>83</v>
      </c>
    </row>
    <row r="72" spans="1:16" x14ac:dyDescent="0.3">
      <c r="A72" s="22" t="s">
        <v>24</v>
      </c>
      <c r="B72" s="2"/>
      <c r="C72" s="2"/>
      <c r="D72" s="8"/>
      <c r="E72" s="24">
        <v>248</v>
      </c>
      <c r="F72" s="24"/>
      <c r="G72" s="24"/>
      <c r="H72" s="24">
        <f t="shared" si="6"/>
        <v>248</v>
      </c>
      <c r="I72" s="24"/>
      <c r="J72" s="24">
        <f t="shared" si="8"/>
        <v>248</v>
      </c>
      <c r="K72" s="24"/>
      <c r="L72" s="24"/>
      <c r="M72" s="24">
        <f t="shared" si="10"/>
        <v>248</v>
      </c>
      <c r="N72" s="24"/>
      <c r="O72" s="24"/>
      <c r="P72" s="24">
        <f t="shared" si="61"/>
        <v>248</v>
      </c>
    </row>
    <row r="73" spans="1:16" x14ac:dyDescent="0.3">
      <c r="A73" s="22" t="s">
        <v>22</v>
      </c>
      <c r="B73" s="2"/>
      <c r="C73" s="2"/>
      <c r="D73" s="8"/>
      <c r="E73" s="24">
        <v>2562</v>
      </c>
      <c r="F73" s="24"/>
      <c r="G73" s="24"/>
      <c r="H73" s="24">
        <f t="shared" si="6"/>
        <v>2562</v>
      </c>
      <c r="I73" s="24"/>
      <c r="J73" s="24">
        <f t="shared" si="8"/>
        <v>2562</v>
      </c>
      <c r="K73" s="24"/>
      <c r="L73" s="24"/>
      <c r="M73" s="24">
        <f t="shared" si="10"/>
        <v>2562</v>
      </c>
      <c r="N73" s="24"/>
      <c r="O73" s="24"/>
      <c r="P73" s="24">
        <f t="shared" si="61"/>
        <v>2562</v>
      </c>
    </row>
    <row r="74" spans="1:16" x14ac:dyDescent="0.3">
      <c r="A74" s="25"/>
      <c r="B74" s="2"/>
      <c r="C74" s="2"/>
      <c r="D74" s="8"/>
      <c r="E74" s="24"/>
      <c r="F74" s="24"/>
      <c r="G74" s="24"/>
      <c r="H74" s="24">
        <f t="shared" si="6"/>
        <v>0</v>
      </c>
      <c r="I74" s="24"/>
      <c r="J74" s="24">
        <f t="shared" si="8"/>
        <v>0</v>
      </c>
      <c r="K74" s="24"/>
      <c r="L74" s="24"/>
      <c r="M74" s="24">
        <f t="shared" si="10"/>
        <v>0</v>
      </c>
      <c r="N74" s="24"/>
      <c r="O74" s="24"/>
      <c r="P74" s="24">
        <f t="shared" si="61"/>
        <v>0</v>
      </c>
    </row>
    <row r="75" spans="1:16" x14ac:dyDescent="0.3">
      <c r="A75" s="31" t="s">
        <v>16</v>
      </c>
      <c r="B75" s="35"/>
      <c r="C75" s="36"/>
      <c r="D75" s="37"/>
      <c r="E75" s="29">
        <f>E76+E77+E78+E79</f>
        <v>1800001.7617404507</v>
      </c>
      <c r="F75" s="29">
        <f t="shared" ref="F75:G75" si="78">F76+F77+F78+F79</f>
        <v>0</v>
      </c>
      <c r="G75" s="29">
        <f t="shared" si="78"/>
        <v>0</v>
      </c>
      <c r="H75" s="29">
        <f t="shared" si="6"/>
        <v>1800001.7617404507</v>
      </c>
      <c r="I75" s="29">
        <f t="shared" ref="I75" si="79">I76+I77+I78+I79</f>
        <v>0</v>
      </c>
      <c r="J75" s="29">
        <f t="shared" si="8"/>
        <v>1800001.7617404507</v>
      </c>
      <c r="K75" s="29">
        <f t="shared" ref="K75:L75" si="80">K76+K77+K78+K79</f>
        <v>0</v>
      </c>
      <c r="L75" s="29">
        <f t="shared" si="80"/>
        <v>0</v>
      </c>
      <c r="M75" s="29">
        <f t="shared" si="10"/>
        <v>1800001.7617404507</v>
      </c>
      <c r="N75" s="29">
        <f t="shared" ref="N75:O75" si="81">N76+N77+N78+N79</f>
        <v>0</v>
      </c>
      <c r="O75" s="29">
        <f t="shared" si="81"/>
        <v>-429610</v>
      </c>
      <c r="P75" s="29">
        <f t="shared" si="61"/>
        <v>1370391.7617404507</v>
      </c>
    </row>
    <row r="76" spans="1:16" x14ac:dyDescent="0.3">
      <c r="A76" s="38" t="s">
        <v>35</v>
      </c>
      <c r="B76" s="2">
        <v>10</v>
      </c>
      <c r="C76" s="2">
        <v>601</v>
      </c>
      <c r="D76" s="36"/>
      <c r="E76" s="39">
        <v>1179308.0450471998</v>
      </c>
      <c r="F76" s="39"/>
      <c r="G76" s="39"/>
      <c r="H76" s="39">
        <f t="shared" si="6"/>
        <v>1179308.0450471998</v>
      </c>
      <c r="I76" s="39"/>
      <c r="J76" s="39">
        <f t="shared" si="8"/>
        <v>1179308.0450471998</v>
      </c>
      <c r="K76" s="39"/>
      <c r="L76" s="39"/>
      <c r="M76" s="39">
        <f t="shared" si="10"/>
        <v>1179308.0450471998</v>
      </c>
      <c r="N76" s="39"/>
      <c r="O76" s="39">
        <v>-429610</v>
      </c>
      <c r="P76" s="39">
        <f t="shared" si="61"/>
        <v>749698.04504719982</v>
      </c>
    </row>
    <row r="77" spans="1:16" x14ac:dyDescent="0.3">
      <c r="A77" s="34" t="s">
        <v>36</v>
      </c>
      <c r="B77" s="2">
        <v>10</v>
      </c>
      <c r="C77" s="2">
        <v>601</v>
      </c>
      <c r="D77" s="2" t="s">
        <v>4</v>
      </c>
      <c r="E77" s="40">
        <v>221151.97092045093</v>
      </c>
      <c r="F77" s="40"/>
      <c r="G77" s="40"/>
      <c r="H77" s="40">
        <f t="shared" ref="H77:H112" si="82">E77+F77+G77</f>
        <v>221151.97092045093</v>
      </c>
      <c r="I77" s="40"/>
      <c r="J77" s="40">
        <f t="shared" ref="J77:J112" si="83">H77+I77</f>
        <v>221151.97092045093</v>
      </c>
      <c r="K77" s="40"/>
      <c r="L77" s="40"/>
      <c r="M77" s="40">
        <f t="shared" ref="M77:M112" si="84">J77+K77+L77</f>
        <v>221151.97092045093</v>
      </c>
      <c r="N77" s="40"/>
      <c r="O77" s="40"/>
      <c r="P77" s="40">
        <f t="shared" si="61"/>
        <v>221151.97092045093</v>
      </c>
    </row>
    <row r="78" spans="1:16" x14ac:dyDescent="0.3">
      <c r="A78" s="34" t="s">
        <v>37</v>
      </c>
      <c r="B78" s="2">
        <v>40</v>
      </c>
      <c r="C78" s="2">
        <v>601</v>
      </c>
      <c r="D78" s="20"/>
      <c r="E78" s="39">
        <v>395941.7457728</v>
      </c>
      <c r="F78" s="39"/>
      <c r="G78" s="39"/>
      <c r="H78" s="39">
        <f t="shared" si="82"/>
        <v>395941.7457728</v>
      </c>
      <c r="I78" s="39"/>
      <c r="J78" s="39">
        <f t="shared" si="83"/>
        <v>395941.7457728</v>
      </c>
      <c r="K78" s="39"/>
      <c r="L78" s="39"/>
      <c r="M78" s="39">
        <f t="shared" si="84"/>
        <v>395941.7457728</v>
      </c>
      <c r="N78" s="39"/>
      <c r="O78" s="39"/>
      <c r="P78" s="39">
        <f t="shared" si="61"/>
        <v>395941.7457728</v>
      </c>
    </row>
    <row r="79" spans="1:16" x14ac:dyDescent="0.3">
      <c r="A79" s="34" t="s">
        <v>38</v>
      </c>
      <c r="B79" s="2">
        <v>10</v>
      </c>
      <c r="C79" s="2">
        <v>601002</v>
      </c>
      <c r="D79" s="2"/>
      <c r="E79" s="39">
        <v>3600</v>
      </c>
      <c r="F79" s="39"/>
      <c r="G79" s="39"/>
      <c r="H79" s="39">
        <f t="shared" si="82"/>
        <v>3600</v>
      </c>
      <c r="I79" s="39"/>
      <c r="J79" s="39">
        <f t="shared" si="83"/>
        <v>3600</v>
      </c>
      <c r="K79" s="39"/>
      <c r="L79" s="39"/>
      <c r="M79" s="39">
        <f t="shared" si="84"/>
        <v>3600</v>
      </c>
      <c r="N79" s="39"/>
      <c r="O79" s="39"/>
      <c r="P79" s="39">
        <f t="shared" si="61"/>
        <v>3600</v>
      </c>
    </row>
    <row r="80" spans="1:16" x14ac:dyDescent="0.3">
      <c r="A80" s="41"/>
      <c r="B80" s="2"/>
      <c r="C80" s="2"/>
      <c r="D80" s="8"/>
      <c r="E80" s="8"/>
      <c r="F80" s="8"/>
      <c r="G80" s="8"/>
      <c r="H80" s="8">
        <f t="shared" si="82"/>
        <v>0</v>
      </c>
      <c r="I80" s="8"/>
      <c r="J80" s="8">
        <f t="shared" si="83"/>
        <v>0</v>
      </c>
      <c r="K80" s="8"/>
      <c r="L80" s="8"/>
      <c r="M80" s="8">
        <f t="shared" si="84"/>
        <v>0</v>
      </c>
      <c r="N80" s="8"/>
      <c r="O80" s="8"/>
      <c r="P80" s="8">
        <f t="shared" si="61"/>
        <v>0</v>
      </c>
    </row>
    <row r="81" spans="1:16" ht="17.399999999999999" x14ac:dyDescent="0.35">
      <c r="A81" s="60" t="s">
        <v>43</v>
      </c>
      <c r="B81" s="61"/>
      <c r="C81" s="61"/>
      <c r="D81" s="62"/>
      <c r="E81" s="63">
        <f>E82</f>
        <v>748701.86183384096</v>
      </c>
      <c r="F81" s="63">
        <f t="shared" ref="F81:I81" si="85">F82</f>
        <v>0</v>
      </c>
      <c r="G81" s="63">
        <f t="shared" si="85"/>
        <v>0</v>
      </c>
      <c r="H81" s="63">
        <f t="shared" si="82"/>
        <v>748701.86183384096</v>
      </c>
      <c r="I81" s="63">
        <f t="shared" si="85"/>
        <v>0</v>
      </c>
      <c r="J81" s="63">
        <f t="shared" si="83"/>
        <v>748701.86183384096</v>
      </c>
      <c r="K81" s="63">
        <f t="shared" ref="K81:O81" si="86">K82</f>
        <v>-22014</v>
      </c>
      <c r="L81" s="63">
        <f t="shared" si="86"/>
        <v>22920</v>
      </c>
      <c r="M81" s="63">
        <f t="shared" si="84"/>
        <v>749607.86183384096</v>
      </c>
      <c r="N81" s="63">
        <f t="shared" si="86"/>
        <v>-121583</v>
      </c>
      <c r="O81" s="63">
        <f t="shared" si="86"/>
        <v>0</v>
      </c>
      <c r="P81" s="63">
        <f t="shared" si="61"/>
        <v>628024.86183384096</v>
      </c>
    </row>
    <row r="82" spans="1:16" ht="17.399999999999999" x14ac:dyDescent="0.35">
      <c r="A82" s="43" t="s">
        <v>10</v>
      </c>
      <c r="B82" s="27"/>
      <c r="C82" s="27"/>
      <c r="D82" s="44"/>
      <c r="E82" s="45">
        <f>E83+E84</f>
        <v>748701.86183384096</v>
      </c>
      <c r="F82" s="45">
        <f t="shared" ref="F82:G82" si="87">F83+F84</f>
        <v>0</v>
      </c>
      <c r="G82" s="45">
        <f t="shared" si="87"/>
        <v>0</v>
      </c>
      <c r="H82" s="45">
        <f t="shared" si="82"/>
        <v>748701.86183384096</v>
      </c>
      <c r="I82" s="45">
        <f t="shared" ref="I82" si="88">I83+I84</f>
        <v>0</v>
      </c>
      <c r="J82" s="45">
        <f t="shared" si="83"/>
        <v>748701.86183384096</v>
      </c>
      <c r="K82" s="45">
        <f t="shared" ref="K82:L82" si="89">K83+K84</f>
        <v>-22014</v>
      </c>
      <c r="L82" s="45">
        <f t="shared" si="89"/>
        <v>22920</v>
      </c>
      <c r="M82" s="45">
        <f t="shared" si="84"/>
        <v>749607.86183384096</v>
      </c>
      <c r="N82" s="45">
        <f t="shared" ref="N82:O82" si="90">N83+N84</f>
        <v>-121583</v>
      </c>
      <c r="O82" s="45">
        <f t="shared" si="90"/>
        <v>0</v>
      </c>
      <c r="P82" s="45">
        <f t="shared" si="61"/>
        <v>628024.86183384096</v>
      </c>
    </row>
    <row r="83" spans="1:16" ht="15.6" x14ac:dyDescent="0.3">
      <c r="A83" s="46" t="s">
        <v>44</v>
      </c>
      <c r="B83" s="27"/>
      <c r="C83" s="27"/>
      <c r="D83" s="44"/>
      <c r="E83" s="47">
        <f>E86+E90</f>
        <v>709468.85665384098</v>
      </c>
      <c r="F83" s="47">
        <f t="shared" ref="F83:G83" si="91">F86+F90</f>
        <v>0</v>
      </c>
      <c r="G83" s="47">
        <f t="shared" si="91"/>
        <v>0</v>
      </c>
      <c r="H83" s="47">
        <f t="shared" si="82"/>
        <v>709468.85665384098</v>
      </c>
      <c r="I83" s="47">
        <f t="shared" ref="I83" si="92">I86+I90</f>
        <v>0</v>
      </c>
      <c r="J83" s="47">
        <f t="shared" si="83"/>
        <v>709468.85665384098</v>
      </c>
      <c r="K83" s="47">
        <f t="shared" ref="K83:L83" si="93">K86+K90</f>
        <v>-22014</v>
      </c>
      <c r="L83" s="47">
        <f t="shared" si="93"/>
        <v>22920</v>
      </c>
      <c r="M83" s="47">
        <f t="shared" si="84"/>
        <v>710374.85665384098</v>
      </c>
      <c r="N83" s="47">
        <f t="shared" ref="N83:O83" si="94">N86+N90</f>
        <v>-121583</v>
      </c>
      <c r="O83" s="47">
        <f t="shared" si="94"/>
        <v>0</v>
      </c>
      <c r="P83" s="47">
        <f t="shared" si="61"/>
        <v>588791.85665384098</v>
      </c>
    </row>
    <row r="84" spans="1:16" ht="15.6" x14ac:dyDescent="0.3">
      <c r="A84" s="48" t="s">
        <v>45</v>
      </c>
      <c r="B84" s="27"/>
      <c r="C84" s="27"/>
      <c r="D84" s="44"/>
      <c r="E84" s="49">
        <f>E93</f>
        <v>39233.005180000007</v>
      </c>
      <c r="F84" s="49">
        <f t="shared" ref="F84:G84" si="95">F93</f>
        <v>0</v>
      </c>
      <c r="G84" s="49">
        <f t="shared" si="95"/>
        <v>0</v>
      </c>
      <c r="H84" s="49">
        <f t="shared" si="82"/>
        <v>39233.005180000007</v>
      </c>
      <c r="I84" s="49">
        <f t="shared" ref="I84" si="96">I93</f>
        <v>0</v>
      </c>
      <c r="J84" s="49">
        <f t="shared" si="83"/>
        <v>39233.005180000007</v>
      </c>
      <c r="K84" s="49">
        <f t="shared" ref="K84:L84" si="97">K93</f>
        <v>0</v>
      </c>
      <c r="L84" s="49">
        <f t="shared" si="97"/>
        <v>0</v>
      </c>
      <c r="M84" s="49">
        <f t="shared" si="84"/>
        <v>39233.005180000007</v>
      </c>
      <c r="N84" s="49">
        <f t="shared" ref="N84:O84" si="98">N93</f>
        <v>0</v>
      </c>
      <c r="O84" s="49">
        <f t="shared" si="98"/>
        <v>0</v>
      </c>
      <c r="P84" s="49">
        <f t="shared" si="61"/>
        <v>39233.005180000007</v>
      </c>
    </row>
    <row r="85" spans="1:16" x14ac:dyDescent="0.3">
      <c r="A85" s="44"/>
      <c r="B85" s="27"/>
      <c r="C85" s="27"/>
      <c r="D85" s="44"/>
      <c r="E85" s="44"/>
      <c r="F85" s="44"/>
      <c r="G85" s="44"/>
      <c r="H85" s="44">
        <f t="shared" si="82"/>
        <v>0</v>
      </c>
      <c r="I85" s="44"/>
      <c r="J85" s="44">
        <f t="shared" si="83"/>
        <v>0</v>
      </c>
      <c r="K85" s="44"/>
      <c r="L85" s="44"/>
      <c r="M85" s="44">
        <f t="shared" si="84"/>
        <v>0</v>
      </c>
      <c r="N85" s="44"/>
      <c r="O85" s="44"/>
      <c r="P85" s="44">
        <f t="shared" si="61"/>
        <v>0</v>
      </c>
    </row>
    <row r="86" spans="1:16" x14ac:dyDescent="0.3">
      <c r="A86" s="50" t="s">
        <v>27</v>
      </c>
      <c r="B86" s="51"/>
      <c r="C86" s="51"/>
      <c r="D86" s="52"/>
      <c r="E86" s="53">
        <f>E87+E88</f>
        <v>593656.83076384105</v>
      </c>
      <c r="F86" s="53">
        <f t="shared" ref="F86:G86" si="99">F87+F88</f>
        <v>0</v>
      </c>
      <c r="G86" s="53">
        <f t="shared" si="99"/>
        <v>0</v>
      </c>
      <c r="H86" s="53">
        <f t="shared" si="82"/>
        <v>593656.83076384105</v>
      </c>
      <c r="I86" s="53">
        <f t="shared" ref="I86" si="100">I87+I88</f>
        <v>0</v>
      </c>
      <c r="J86" s="53">
        <f t="shared" si="83"/>
        <v>593656.83076384105</v>
      </c>
      <c r="K86" s="53">
        <f>K87+K88</f>
        <v>0</v>
      </c>
      <c r="L86" s="53">
        <f>L87+L88</f>
        <v>0</v>
      </c>
      <c r="M86" s="53">
        <f t="shared" si="84"/>
        <v>593656.83076384105</v>
      </c>
      <c r="N86" s="53">
        <f>N87+N88</f>
        <v>-121583</v>
      </c>
      <c r="O86" s="53">
        <f>O87+O88</f>
        <v>0</v>
      </c>
      <c r="P86" s="53">
        <f t="shared" si="61"/>
        <v>472073.83076384105</v>
      </c>
    </row>
    <row r="87" spans="1:16" x14ac:dyDescent="0.3">
      <c r="A87" s="54" t="s">
        <v>46</v>
      </c>
      <c r="B87" s="27">
        <v>10</v>
      </c>
      <c r="C87" s="27">
        <v>50</v>
      </c>
      <c r="D87" s="27" t="s">
        <v>5</v>
      </c>
      <c r="E87" s="55">
        <v>590305.33077384159</v>
      </c>
      <c r="F87" s="55"/>
      <c r="G87" s="55"/>
      <c r="H87" s="55">
        <f t="shared" si="82"/>
        <v>590305.33077384159</v>
      </c>
      <c r="I87" s="55"/>
      <c r="J87" s="55">
        <f t="shared" si="83"/>
        <v>590305.33077384159</v>
      </c>
      <c r="K87" s="55"/>
      <c r="L87" s="55"/>
      <c r="M87" s="55">
        <f t="shared" si="84"/>
        <v>590305.33077384159</v>
      </c>
      <c r="N87" s="5">
        <v>-121583</v>
      </c>
      <c r="O87" s="55"/>
      <c r="P87" s="55">
        <f t="shared" si="61"/>
        <v>468722.33077384159</v>
      </c>
    </row>
    <row r="88" spans="1:16" x14ac:dyDescent="0.3">
      <c r="A88" s="54" t="s">
        <v>47</v>
      </c>
      <c r="B88" s="27">
        <v>20</v>
      </c>
      <c r="C88" s="27">
        <v>50</v>
      </c>
      <c r="D88" s="27"/>
      <c r="E88" s="55">
        <v>3351.4999899994582</v>
      </c>
      <c r="F88" s="55"/>
      <c r="G88" s="55"/>
      <c r="H88" s="55">
        <f t="shared" si="82"/>
        <v>3351.4999899994582</v>
      </c>
      <c r="I88" s="55"/>
      <c r="J88" s="55">
        <f t="shared" si="83"/>
        <v>3351.4999899994582</v>
      </c>
      <c r="K88" s="55"/>
      <c r="L88" s="55"/>
      <c r="M88" s="55">
        <f t="shared" si="84"/>
        <v>3351.4999899994582</v>
      </c>
      <c r="N88" s="55"/>
      <c r="O88" s="55"/>
      <c r="P88" s="55">
        <f t="shared" si="61"/>
        <v>3351.4999899994582</v>
      </c>
    </row>
    <row r="89" spans="1:16" x14ac:dyDescent="0.3">
      <c r="A89" s="44"/>
      <c r="B89" s="27"/>
      <c r="C89" s="27"/>
      <c r="D89" s="44"/>
      <c r="E89" s="44"/>
      <c r="F89" s="44"/>
      <c r="G89" s="44"/>
      <c r="H89" s="44">
        <f t="shared" si="82"/>
        <v>0</v>
      </c>
      <c r="I89" s="44"/>
      <c r="J89" s="44">
        <f t="shared" si="83"/>
        <v>0</v>
      </c>
      <c r="K89" s="44"/>
      <c r="L89" s="44"/>
      <c r="M89" s="44">
        <f t="shared" si="84"/>
        <v>0</v>
      </c>
      <c r="N89" s="44"/>
      <c r="O89" s="44"/>
      <c r="P89" s="44">
        <f t="shared" si="61"/>
        <v>0</v>
      </c>
    </row>
    <row r="90" spans="1:16" x14ac:dyDescent="0.3">
      <c r="A90" s="50" t="s">
        <v>48</v>
      </c>
      <c r="B90" s="51"/>
      <c r="C90" s="51"/>
      <c r="D90" s="52"/>
      <c r="E90" s="53">
        <f>E91</f>
        <v>115812.02588999993</v>
      </c>
      <c r="F90" s="53">
        <f t="shared" ref="F90:I90" si="101">F91</f>
        <v>0</v>
      </c>
      <c r="G90" s="53">
        <f t="shared" si="101"/>
        <v>0</v>
      </c>
      <c r="H90" s="53">
        <f t="shared" si="82"/>
        <v>115812.02588999993</v>
      </c>
      <c r="I90" s="53">
        <f t="shared" si="101"/>
        <v>0</v>
      </c>
      <c r="J90" s="53">
        <f t="shared" si="83"/>
        <v>115812.02588999993</v>
      </c>
      <c r="K90" s="53">
        <f>K91</f>
        <v>-22014</v>
      </c>
      <c r="L90" s="53">
        <f>L91</f>
        <v>22920</v>
      </c>
      <c r="M90" s="53">
        <f t="shared" si="84"/>
        <v>116718.02588999993</v>
      </c>
      <c r="N90" s="53">
        <f>N91</f>
        <v>0</v>
      </c>
      <c r="O90" s="53">
        <f>O91</f>
        <v>0</v>
      </c>
      <c r="P90" s="53">
        <f t="shared" si="61"/>
        <v>116718.02588999993</v>
      </c>
    </row>
    <row r="91" spans="1:16" x14ac:dyDescent="0.3">
      <c r="A91" s="54" t="s">
        <v>32</v>
      </c>
      <c r="B91" s="27">
        <v>20</v>
      </c>
      <c r="C91" s="27">
        <v>55</v>
      </c>
      <c r="D91" s="27"/>
      <c r="E91" s="55">
        <v>115812.02588999993</v>
      </c>
      <c r="F91" s="55"/>
      <c r="G91" s="55"/>
      <c r="H91" s="55">
        <f t="shared" si="82"/>
        <v>115812.02588999993</v>
      </c>
      <c r="I91" s="55"/>
      <c r="J91" s="55">
        <f t="shared" si="83"/>
        <v>115812.02588999993</v>
      </c>
      <c r="K91" s="55">
        <v>-22014</v>
      </c>
      <c r="L91" s="55">
        <v>22920</v>
      </c>
      <c r="M91" s="55">
        <f>J91+K91+L91</f>
        <v>116718.02588999993</v>
      </c>
      <c r="N91" s="55"/>
      <c r="O91" s="55"/>
      <c r="P91" s="55">
        <f>M91+N91+O91</f>
        <v>116718.02588999993</v>
      </c>
    </row>
    <row r="92" spans="1:16" x14ac:dyDescent="0.3">
      <c r="A92" s="44"/>
      <c r="B92" s="27"/>
      <c r="C92" s="27"/>
      <c r="D92" s="44"/>
      <c r="E92" s="44"/>
      <c r="F92" s="44"/>
      <c r="G92" s="44"/>
      <c r="H92" s="44">
        <f t="shared" si="82"/>
        <v>0</v>
      </c>
      <c r="I92" s="44"/>
      <c r="J92" s="44">
        <f t="shared" si="83"/>
        <v>0</v>
      </c>
      <c r="K92" s="44"/>
      <c r="L92" s="44"/>
      <c r="M92" s="44">
        <f t="shared" si="84"/>
        <v>0</v>
      </c>
      <c r="N92" s="44"/>
      <c r="O92" s="44"/>
      <c r="P92" s="44">
        <f t="shared" ref="P92:P105" si="102">M92+N92+O92</f>
        <v>0</v>
      </c>
    </row>
    <row r="93" spans="1:16" x14ac:dyDescent="0.3">
      <c r="A93" s="50" t="s">
        <v>16</v>
      </c>
      <c r="B93" s="27">
        <v>10</v>
      </c>
      <c r="C93" s="27">
        <v>601</v>
      </c>
      <c r="D93" s="56"/>
      <c r="E93" s="53">
        <v>39233.005180000007</v>
      </c>
      <c r="F93" s="53"/>
      <c r="G93" s="53"/>
      <c r="H93" s="53">
        <f t="shared" si="82"/>
        <v>39233.005180000007</v>
      </c>
      <c r="I93" s="53"/>
      <c r="J93" s="53">
        <f t="shared" si="83"/>
        <v>39233.005180000007</v>
      </c>
      <c r="K93" s="53"/>
      <c r="L93" s="53"/>
      <c r="M93" s="53">
        <f t="shared" si="84"/>
        <v>39233.005180000007</v>
      </c>
      <c r="N93" s="53"/>
      <c r="O93" s="53"/>
      <c r="P93" s="53">
        <f t="shared" si="102"/>
        <v>39233.005180000007</v>
      </c>
    </row>
    <row r="94" spans="1:16" x14ac:dyDescent="0.3">
      <c r="A94" s="57"/>
      <c r="B94" s="57"/>
      <c r="C94" s="57"/>
      <c r="D94" s="57"/>
      <c r="E94" s="57"/>
      <c r="F94" s="57"/>
      <c r="G94" s="57"/>
      <c r="H94" s="57">
        <f t="shared" si="82"/>
        <v>0</v>
      </c>
      <c r="I94" s="57"/>
      <c r="J94" s="57">
        <f t="shared" si="83"/>
        <v>0</v>
      </c>
      <c r="K94" s="57"/>
      <c r="L94" s="57"/>
      <c r="M94" s="57">
        <f t="shared" si="84"/>
        <v>0</v>
      </c>
      <c r="N94" s="57"/>
      <c r="O94" s="57"/>
      <c r="P94" s="57">
        <f t="shared" si="102"/>
        <v>0</v>
      </c>
    </row>
    <row r="95" spans="1:16" ht="17.399999999999999" x14ac:dyDescent="0.35">
      <c r="A95" s="60" t="s">
        <v>49</v>
      </c>
      <c r="B95" s="61"/>
      <c r="C95" s="61"/>
      <c r="D95" s="62"/>
      <c r="E95" s="63">
        <f>E96+E99</f>
        <v>1751728.9999799998</v>
      </c>
      <c r="F95" s="63">
        <f t="shared" ref="F95:G95" si="103">F96+F99</f>
        <v>-10490</v>
      </c>
      <c r="G95" s="63">
        <f t="shared" si="103"/>
        <v>0</v>
      </c>
      <c r="H95" s="63">
        <f t="shared" si="82"/>
        <v>1741238.9999799998</v>
      </c>
      <c r="I95" s="63">
        <f t="shared" ref="I95" si="104">I96+I99</f>
        <v>0</v>
      </c>
      <c r="J95" s="63">
        <f t="shared" si="83"/>
        <v>1741238.9999799998</v>
      </c>
      <c r="K95" s="63">
        <f>K96+K99</f>
        <v>-117382</v>
      </c>
      <c r="L95" s="63">
        <f>L96+L99</f>
        <v>267390</v>
      </c>
      <c r="M95" s="63">
        <f t="shared" si="84"/>
        <v>1891246.9999799998</v>
      </c>
      <c r="N95" s="63">
        <f>N96+N99</f>
        <v>0</v>
      </c>
      <c r="O95" s="63">
        <f>O96+O99</f>
        <v>0</v>
      </c>
      <c r="P95" s="63">
        <f t="shared" si="102"/>
        <v>1891246.9999799998</v>
      </c>
    </row>
    <row r="96" spans="1:16" ht="17.399999999999999" x14ac:dyDescent="0.35">
      <c r="A96" s="43" t="s">
        <v>10</v>
      </c>
      <c r="B96" s="27"/>
      <c r="C96" s="27"/>
      <c r="D96" s="44"/>
      <c r="E96" s="45">
        <f>E97+E98</f>
        <v>1680555.9999799998</v>
      </c>
      <c r="F96" s="45">
        <f t="shared" ref="F96:G96" si="105">F97+F98</f>
        <v>0</v>
      </c>
      <c r="G96" s="45">
        <f t="shared" si="105"/>
        <v>0</v>
      </c>
      <c r="H96" s="45">
        <f t="shared" si="82"/>
        <v>1680555.9999799998</v>
      </c>
      <c r="I96" s="45">
        <f t="shared" ref="I96" si="106">I97+I98</f>
        <v>0</v>
      </c>
      <c r="J96" s="45">
        <f t="shared" si="83"/>
        <v>1680555.9999799998</v>
      </c>
      <c r="K96" s="45">
        <f>K97+K98</f>
        <v>-103632</v>
      </c>
      <c r="L96" s="45">
        <f>L97+L98</f>
        <v>209100</v>
      </c>
      <c r="M96" s="45">
        <f t="shared" si="84"/>
        <v>1786023.9999799998</v>
      </c>
      <c r="N96" s="45">
        <f>N97+N98</f>
        <v>0</v>
      </c>
      <c r="O96" s="45">
        <f>O97+O98</f>
        <v>0</v>
      </c>
      <c r="P96" s="45">
        <f t="shared" si="102"/>
        <v>1786023.9999799998</v>
      </c>
    </row>
    <row r="97" spans="1:16" ht="15.6" x14ac:dyDescent="0.3">
      <c r="A97" s="46" t="s">
        <v>12</v>
      </c>
      <c r="B97" s="27"/>
      <c r="C97" s="27"/>
      <c r="D97" s="44"/>
      <c r="E97" s="47">
        <f>E102+E105</f>
        <v>1408528.9999899999</v>
      </c>
      <c r="F97" s="47">
        <f t="shared" ref="F97:G97" si="107">F102+F105</f>
        <v>0</v>
      </c>
      <c r="G97" s="47">
        <f t="shared" si="107"/>
        <v>0</v>
      </c>
      <c r="H97" s="47">
        <f t="shared" si="82"/>
        <v>1408528.9999899999</v>
      </c>
      <c r="I97" s="47">
        <f t="shared" ref="I97" si="108">I102+I105</f>
        <v>0</v>
      </c>
      <c r="J97" s="47">
        <f t="shared" si="83"/>
        <v>1408528.9999899999</v>
      </c>
      <c r="K97" s="47">
        <f>K102+K105</f>
        <v>-103632</v>
      </c>
      <c r="L97" s="47">
        <f>L102+L105</f>
        <v>209100</v>
      </c>
      <c r="M97" s="47">
        <f t="shared" si="84"/>
        <v>1513996.9999899999</v>
      </c>
      <c r="N97" s="47">
        <f>N102+N105</f>
        <v>0</v>
      </c>
      <c r="O97" s="47">
        <f>O102+O105</f>
        <v>0</v>
      </c>
      <c r="P97" s="47">
        <f t="shared" si="102"/>
        <v>1513996.9999899999</v>
      </c>
    </row>
    <row r="98" spans="1:16" ht="15.6" x14ac:dyDescent="0.3">
      <c r="A98" s="48" t="s">
        <v>45</v>
      </c>
      <c r="B98" s="27"/>
      <c r="C98" s="27"/>
      <c r="D98" s="44"/>
      <c r="E98" s="49">
        <f>E108</f>
        <v>272026.99998999992</v>
      </c>
      <c r="F98" s="49">
        <f t="shared" ref="F98:G98" si="109">F108</f>
        <v>0</v>
      </c>
      <c r="G98" s="49">
        <f t="shared" si="109"/>
        <v>0</v>
      </c>
      <c r="H98" s="49">
        <f t="shared" si="82"/>
        <v>272026.99998999992</v>
      </c>
      <c r="I98" s="49">
        <f t="shared" ref="I98" si="110">I108</f>
        <v>0</v>
      </c>
      <c r="J98" s="49">
        <f t="shared" si="83"/>
        <v>272026.99998999992</v>
      </c>
      <c r="K98" s="49">
        <f>K108</f>
        <v>0</v>
      </c>
      <c r="L98" s="49">
        <f>L108</f>
        <v>0</v>
      </c>
      <c r="M98" s="49">
        <f t="shared" si="84"/>
        <v>272026.99998999992</v>
      </c>
      <c r="N98" s="49">
        <f>N108</f>
        <v>0</v>
      </c>
      <c r="O98" s="49">
        <f>O108</f>
        <v>0</v>
      </c>
      <c r="P98" s="49">
        <f t="shared" si="102"/>
        <v>272026.99998999992</v>
      </c>
    </row>
    <row r="99" spans="1:16" ht="17.399999999999999" x14ac:dyDescent="0.35">
      <c r="A99" s="43" t="s">
        <v>17</v>
      </c>
      <c r="B99" s="51"/>
      <c r="C99" s="51"/>
      <c r="D99" s="52"/>
      <c r="E99" s="58">
        <f>E110</f>
        <v>71173</v>
      </c>
      <c r="F99" s="58">
        <f t="shared" ref="F99:G99" si="111">F110</f>
        <v>-10490</v>
      </c>
      <c r="G99" s="58">
        <f t="shared" si="111"/>
        <v>0</v>
      </c>
      <c r="H99" s="58">
        <f t="shared" si="82"/>
        <v>60683</v>
      </c>
      <c r="I99" s="58">
        <f t="shared" ref="I99" si="112">I110</f>
        <v>0</v>
      </c>
      <c r="J99" s="58">
        <f t="shared" si="83"/>
        <v>60683</v>
      </c>
      <c r="K99" s="58">
        <f>K110</f>
        <v>-13750</v>
      </c>
      <c r="L99" s="58">
        <f>L110</f>
        <v>58290</v>
      </c>
      <c r="M99" s="58">
        <f t="shared" si="84"/>
        <v>105223</v>
      </c>
      <c r="N99" s="58">
        <f>N110</f>
        <v>0</v>
      </c>
      <c r="O99" s="58">
        <f>O110</f>
        <v>0</v>
      </c>
      <c r="P99" s="58">
        <f t="shared" si="102"/>
        <v>105223</v>
      </c>
    </row>
    <row r="100" spans="1:16" x14ac:dyDescent="0.3">
      <c r="A100" s="59" t="s">
        <v>18</v>
      </c>
      <c r="B100" s="27"/>
      <c r="C100" s="27"/>
      <c r="D100" s="44"/>
      <c r="E100" s="55">
        <f>E112</f>
        <v>12883</v>
      </c>
      <c r="F100" s="55"/>
      <c r="G100" s="55"/>
      <c r="H100" s="55">
        <f t="shared" si="82"/>
        <v>12883</v>
      </c>
      <c r="I100" s="55"/>
      <c r="J100" s="55">
        <f t="shared" si="83"/>
        <v>12883</v>
      </c>
      <c r="K100" s="55">
        <f>K112</f>
        <v>0</v>
      </c>
      <c r="L100" s="55">
        <f>L112</f>
        <v>0</v>
      </c>
      <c r="M100" s="55">
        <f t="shared" si="84"/>
        <v>12883</v>
      </c>
      <c r="N100" s="55">
        <f>N112</f>
        <v>0</v>
      </c>
      <c r="O100" s="55">
        <f>O112</f>
        <v>0</v>
      </c>
      <c r="P100" s="55">
        <f t="shared" si="102"/>
        <v>12883</v>
      </c>
    </row>
    <row r="101" spans="1:16" ht="15.6" x14ac:dyDescent="0.3">
      <c r="A101" s="48"/>
      <c r="B101" s="27"/>
      <c r="C101" s="27"/>
      <c r="D101" s="44"/>
      <c r="E101" s="44"/>
      <c r="F101" s="44"/>
      <c r="G101" s="44"/>
      <c r="H101" s="44">
        <f t="shared" si="82"/>
        <v>0</v>
      </c>
      <c r="I101" s="44"/>
      <c r="J101" s="44">
        <f t="shared" si="83"/>
        <v>0</v>
      </c>
      <c r="K101" s="44"/>
      <c r="L101" s="44"/>
      <c r="M101" s="44">
        <f t="shared" si="84"/>
        <v>0</v>
      </c>
      <c r="N101" s="44"/>
      <c r="O101" s="44"/>
      <c r="P101" s="44">
        <f t="shared" si="102"/>
        <v>0</v>
      </c>
    </row>
    <row r="102" spans="1:16" x14ac:dyDescent="0.3">
      <c r="A102" s="50" t="s">
        <v>27</v>
      </c>
      <c r="B102" s="51"/>
      <c r="C102" s="51"/>
      <c r="D102" s="52"/>
      <c r="E102" s="53">
        <f>E103</f>
        <v>272867</v>
      </c>
      <c r="F102" s="53">
        <f t="shared" ref="F102:I102" si="113">F103</f>
        <v>0</v>
      </c>
      <c r="G102" s="53">
        <f t="shared" si="113"/>
        <v>0</v>
      </c>
      <c r="H102" s="53">
        <f t="shared" si="82"/>
        <v>272867</v>
      </c>
      <c r="I102" s="53">
        <f t="shared" si="113"/>
        <v>0</v>
      </c>
      <c r="J102" s="53">
        <f t="shared" si="83"/>
        <v>272867</v>
      </c>
      <c r="K102" s="53">
        <f t="shared" ref="K102:O102" si="114">K103</f>
        <v>0</v>
      </c>
      <c r="L102" s="53">
        <f t="shared" si="114"/>
        <v>0</v>
      </c>
      <c r="M102" s="53">
        <f t="shared" si="84"/>
        <v>272867</v>
      </c>
      <c r="N102" s="53">
        <f t="shared" si="114"/>
        <v>0</v>
      </c>
      <c r="O102" s="53">
        <f t="shared" si="114"/>
        <v>0</v>
      </c>
      <c r="P102" s="53">
        <f t="shared" si="102"/>
        <v>272867</v>
      </c>
    </row>
    <row r="103" spans="1:16" x14ac:dyDescent="0.3">
      <c r="A103" s="54" t="s">
        <v>47</v>
      </c>
      <c r="B103" s="27">
        <v>20</v>
      </c>
      <c r="C103" s="27">
        <v>50</v>
      </c>
      <c r="D103" s="27"/>
      <c r="E103" s="55">
        <v>272867</v>
      </c>
      <c r="F103" s="55"/>
      <c r="G103" s="55"/>
      <c r="H103" s="55">
        <f t="shared" si="82"/>
        <v>272867</v>
      </c>
      <c r="I103" s="55"/>
      <c r="J103" s="55">
        <f t="shared" si="83"/>
        <v>272867</v>
      </c>
      <c r="K103" s="55"/>
      <c r="L103" s="55"/>
      <c r="M103" s="55">
        <f t="shared" si="84"/>
        <v>272867</v>
      </c>
      <c r="N103" s="55"/>
      <c r="O103" s="55"/>
      <c r="P103" s="55">
        <f t="shared" si="102"/>
        <v>272867</v>
      </c>
    </row>
    <row r="104" spans="1:16" x14ac:dyDescent="0.3">
      <c r="A104" s="44"/>
      <c r="B104" s="27"/>
      <c r="C104" s="27"/>
      <c r="D104" s="44"/>
      <c r="E104" s="44"/>
      <c r="F104" s="44"/>
      <c r="G104" s="44"/>
      <c r="H104" s="44">
        <f t="shared" si="82"/>
        <v>0</v>
      </c>
      <c r="I104" s="44"/>
      <c r="J104" s="44">
        <f t="shared" si="83"/>
        <v>0</v>
      </c>
      <c r="K104" s="44"/>
      <c r="L104" s="44"/>
      <c r="M104" s="44">
        <f t="shared" si="84"/>
        <v>0</v>
      </c>
      <c r="N104" s="44"/>
      <c r="O104" s="44"/>
      <c r="P104" s="44">
        <f t="shared" si="102"/>
        <v>0</v>
      </c>
    </row>
    <row r="105" spans="1:16" x14ac:dyDescent="0.3">
      <c r="A105" s="50" t="s">
        <v>48</v>
      </c>
      <c r="B105" s="51"/>
      <c r="C105" s="51"/>
      <c r="D105" s="52"/>
      <c r="E105" s="53">
        <f>E106</f>
        <v>1135661.9999899999</v>
      </c>
      <c r="F105" s="53">
        <f t="shared" ref="F105:I105" si="115">F106</f>
        <v>0</v>
      </c>
      <c r="G105" s="53">
        <f t="shared" si="115"/>
        <v>0</v>
      </c>
      <c r="H105" s="53">
        <f t="shared" si="82"/>
        <v>1135661.9999899999</v>
      </c>
      <c r="I105" s="53">
        <f t="shared" si="115"/>
        <v>0</v>
      </c>
      <c r="J105" s="53">
        <f t="shared" si="83"/>
        <v>1135661.9999899999</v>
      </c>
      <c r="K105" s="53">
        <f>K106</f>
        <v>-103632</v>
      </c>
      <c r="L105" s="53">
        <f>L106</f>
        <v>209100</v>
      </c>
      <c r="M105" s="53">
        <f t="shared" si="84"/>
        <v>1241129.9999899999</v>
      </c>
      <c r="N105" s="53">
        <f>N106</f>
        <v>0</v>
      </c>
      <c r="O105" s="53">
        <f>O106</f>
        <v>0</v>
      </c>
      <c r="P105" s="53">
        <f t="shared" si="102"/>
        <v>1241129.9999899999</v>
      </c>
    </row>
    <row r="106" spans="1:16" x14ac:dyDescent="0.3">
      <c r="A106" s="54" t="s">
        <v>32</v>
      </c>
      <c r="B106" s="27">
        <v>20</v>
      </c>
      <c r="C106" s="27">
        <v>55</v>
      </c>
      <c r="D106" s="27"/>
      <c r="E106" s="55">
        <v>1135661.9999899999</v>
      </c>
      <c r="F106" s="55"/>
      <c r="G106" s="55"/>
      <c r="H106" s="55">
        <f t="shared" si="82"/>
        <v>1135661.9999899999</v>
      </c>
      <c r="I106" s="55"/>
      <c r="J106" s="55">
        <f t="shared" si="83"/>
        <v>1135661.9999899999</v>
      </c>
      <c r="K106" s="55">
        <v>-103632</v>
      </c>
      <c r="L106" s="55">
        <v>209100</v>
      </c>
      <c r="M106" s="55">
        <f>J106+K106+L106</f>
        <v>1241129.9999899999</v>
      </c>
      <c r="N106" s="55"/>
      <c r="O106" s="55"/>
      <c r="P106" s="55">
        <f>M106+N106+O106</f>
        <v>1241129.9999899999</v>
      </c>
    </row>
    <row r="107" spans="1:16" x14ac:dyDescent="0.3">
      <c r="A107" s="44"/>
      <c r="B107" s="27"/>
      <c r="C107" s="27"/>
      <c r="D107" s="44"/>
      <c r="E107" s="44"/>
      <c r="F107" s="44"/>
      <c r="G107" s="44"/>
      <c r="H107" s="44">
        <f t="shared" si="82"/>
        <v>0</v>
      </c>
      <c r="I107" s="44"/>
      <c r="J107" s="44">
        <f t="shared" si="83"/>
        <v>0</v>
      </c>
      <c r="K107" s="44"/>
      <c r="L107" s="44"/>
      <c r="M107" s="44">
        <f t="shared" si="84"/>
        <v>0</v>
      </c>
      <c r="N107" s="44"/>
      <c r="O107" s="44"/>
      <c r="P107" s="44">
        <f t="shared" ref="P107:P112" si="116">M107+N107+O107</f>
        <v>0</v>
      </c>
    </row>
    <row r="108" spans="1:16" x14ac:dyDescent="0.3">
      <c r="A108" s="50" t="s">
        <v>16</v>
      </c>
      <c r="B108" s="27">
        <v>10</v>
      </c>
      <c r="C108" s="27">
        <v>601</v>
      </c>
      <c r="D108" s="56"/>
      <c r="E108" s="53">
        <v>272026.99998999992</v>
      </c>
      <c r="F108" s="53"/>
      <c r="G108" s="53"/>
      <c r="H108" s="53">
        <f t="shared" si="82"/>
        <v>272026.99998999992</v>
      </c>
      <c r="I108" s="53"/>
      <c r="J108" s="53">
        <f t="shared" si="83"/>
        <v>272026.99998999992</v>
      </c>
      <c r="K108" s="53"/>
      <c r="L108" s="53"/>
      <c r="M108" s="53">
        <f t="shared" si="84"/>
        <v>272026.99998999992</v>
      </c>
      <c r="N108" s="53"/>
      <c r="O108" s="53"/>
      <c r="P108" s="53">
        <f t="shared" si="116"/>
        <v>272026.99998999992</v>
      </c>
    </row>
    <row r="109" spans="1:16" x14ac:dyDescent="0.3">
      <c r="A109" s="44"/>
      <c r="B109" s="27"/>
      <c r="C109" s="27"/>
      <c r="D109" s="44"/>
      <c r="E109" s="44"/>
      <c r="F109" s="44"/>
      <c r="G109" s="44"/>
      <c r="H109" s="44">
        <f t="shared" si="82"/>
        <v>0</v>
      </c>
      <c r="I109" s="44"/>
      <c r="J109" s="44">
        <f t="shared" si="83"/>
        <v>0</v>
      </c>
      <c r="K109" s="44"/>
      <c r="L109" s="44"/>
      <c r="M109" s="44">
        <f t="shared" si="84"/>
        <v>0</v>
      </c>
      <c r="N109" s="44"/>
      <c r="O109" s="44"/>
      <c r="P109" s="44">
        <f t="shared" si="116"/>
        <v>0</v>
      </c>
    </row>
    <row r="110" spans="1:16" x14ac:dyDescent="0.3">
      <c r="A110" s="50" t="s">
        <v>50</v>
      </c>
      <c r="B110" s="51"/>
      <c r="C110" s="51"/>
      <c r="D110" s="52"/>
      <c r="E110" s="53">
        <f>E111+E112</f>
        <v>71173</v>
      </c>
      <c r="F110" s="53">
        <f t="shared" ref="F110:G110" si="117">F111+F112</f>
        <v>-10490</v>
      </c>
      <c r="G110" s="53">
        <f t="shared" si="117"/>
        <v>0</v>
      </c>
      <c r="H110" s="53">
        <f t="shared" si="82"/>
        <v>60683</v>
      </c>
      <c r="I110" s="53">
        <f t="shared" ref="I110" si="118">I111+I112</f>
        <v>0</v>
      </c>
      <c r="J110" s="53">
        <f t="shared" si="83"/>
        <v>60683</v>
      </c>
      <c r="K110" s="53">
        <f t="shared" ref="K110:L110" si="119">K111+K112</f>
        <v>-13750</v>
      </c>
      <c r="L110" s="53">
        <f t="shared" si="119"/>
        <v>58290</v>
      </c>
      <c r="M110" s="53">
        <f t="shared" si="84"/>
        <v>105223</v>
      </c>
      <c r="N110" s="53">
        <f t="shared" ref="N110:O110" si="120">N111+N112</f>
        <v>0</v>
      </c>
      <c r="O110" s="53">
        <f t="shared" si="120"/>
        <v>0</v>
      </c>
      <c r="P110" s="53">
        <f t="shared" si="116"/>
        <v>105223</v>
      </c>
    </row>
    <row r="111" spans="1:16" x14ac:dyDescent="0.3">
      <c r="A111" s="54" t="s">
        <v>51</v>
      </c>
      <c r="B111" s="27">
        <v>20</v>
      </c>
      <c r="C111" s="27">
        <v>15</v>
      </c>
      <c r="D111" s="27" t="s">
        <v>52</v>
      </c>
      <c r="E111" s="55">
        <v>58290</v>
      </c>
      <c r="F111" s="5">
        <v>-10490</v>
      </c>
      <c r="G111" s="55"/>
      <c r="H111" s="55">
        <f t="shared" si="82"/>
        <v>47800</v>
      </c>
      <c r="I111" s="5"/>
      <c r="J111" s="55">
        <f t="shared" si="83"/>
        <v>47800</v>
      </c>
      <c r="K111" s="55">
        <v>-13750</v>
      </c>
      <c r="L111" s="55">
        <v>58290</v>
      </c>
      <c r="M111" s="55">
        <f t="shared" si="84"/>
        <v>92340</v>
      </c>
      <c r="N111" s="55"/>
      <c r="O111" s="55"/>
      <c r="P111" s="55">
        <f t="shared" si="116"/>
        <v>92340</v>
      </c>
    </row>
    <row r="112" spans="1:16" x14ac:dyDescent="0.3">
      <c r="A112" s="54" t="s">
        <v>16</v>
      </c>
      <c r="B112" s="27">
        <v>10</v>
      </c>
      <c r="C112" s="27">
        <v>601002</v>
      </c>
      <c r="D112" s="27"/>
      <c r="E112" s="55">
        <v>12883</v>
      </c>
      <c r="F112" s="55"/>
      <c r="G112" s="55"/>
      <c r="H112" s="55">
        <f t="shared" si="82"/>
        <v>12883</v>
      </c>
      <c r="I112" s="55"/>
      <c r="J112" s="55">
        <f t="shared" si="83"/>
        <v>12883</v>
      </c>
      <c r="K112" s="55"/>
      <c r="L112" s="55"/>
      <c r="M112" s="55">
        <f t="shared" si="84"/>
        <v>12883</v>
      </c>
      <c r="N112" s="55"/>
      <c r="O112" s="55"/>
      <c r="P112" s="55">
        <f t="shared" si="116"/>
        <v>12883</v>
      </c>
    </row>
  </sheetData>
  <pageMargins left="0.25" right="0.25" top="0.75" bottom="0.75" header="0.3" footer="0.3"/>
  <pageSetup paperSize="9" fitToHeight="0" orientation="landscape" r:id="rId1"/>
  <ignoredErrors>
    <ignoredError sqref="H60:H112 J60:J110 J44:J56 H44:H56 M44:M112 M37:M42 H37:H42 J37:J42 J6:J32 H6:H32 M6:M3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1. JuM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Helena Rentik</dc:creator>
  <cp:lastModifiedBy>Helena Rentik</cp:lastModifiedBy>
  <cp:lastPrinted>2023-12-18T13:46:03Z</cp:lastPrinted>
  <dcterms:created xsi:type="dcterms:W3CDTF">2023-11-27T15:39:25Z</dcterms:created>
  <dcterms:modified xsi:type="dcterms:W3CDTF">2024-11-07T06:56:19Z</dcterms:modified>
</cp:coreProperties>
</file>